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5" yWindow="75" windowWidth="13770" windowHeight="10905" activeTab="4"/>
  </bookViews>
  <sheets>
    <sheet name="1 уровень" sheetId="156" r:id="rId1"/>
    <sheet name="2 уровень" sheetId="157" r:id="rId2"/>
    <sheet name="Охотск " sheetId="57" r:id="rId3"/>
    <sheet name="Аян " sheetId="46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уровень'!$A$7:$R$387</definedName>
    <definedName name="_xlnm._FilterDatabase" localSheetId="1" hidden="1">'2 уровень'!$B$7:$M$338</definedName>
    <definedName name="_xlnm._FilterDatabase" localSheetId="4" hidden="1">'СВОД 1'!$A$6:$FY$244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3">'Аян '!$A:$A,'Аян '!$4:$5</definedName>
    <definedName name="_xlnm.Print_Titles" localSheetId="2">'Охотск '!$A:$A,'Охотск '!$1:$6</definedName>
    <definedName name="_xlnm.Print_Titles" localSheetId="4">'СВОД 1'!$A:$A,'СВОД 1'!$1:$6</definedName>
    <definedName name="_xlnm.Print_Area" localSheetId="0">'1 уровень'!$C$1:$N$387</definedName>
    <definedName name="_xlnm.Print_Area" localSheetId="1">'2 уровень'!$B$1:$M$360</definedName>
    <definedName name="_xlnm.Print_Area" localSheetId="3">'Аян '!$A$1:$L$32</definedName>
    <definedName name="_xlnm.Print_Area" localSheetId="2">'Охотск '!$A$1:$L$32</definedName>
    <definedName name="_xlnm.Print_Area" localSheetId="4">'СВОД 1'!$A$1:$L$247</definedName>
  </definedNames>
  <calcPr calcId="145621"/>
</workbook>
</file>

<file path=xl/calcChain.xml><?xml version="1.0" encoding="utf-8"?>
<calcChain xmlns="http://schemas.openxmlformats.org/spreadsheetml/2006/main">
  <c r="F245" i="156" l="1"/>
  <c r="L285" i="156"/>
  <c r="M285" i="156"/>
  <c r="F285" i="156"/>
  <c r="M309" i="156"/>
  <c r="F309" i="156"/>
  <c r="M303" i="156"/>
  <c r="F303" i="156"/>
  <c r="M192" i="156"/>
  <c r="F192" i="156"/>
  <c r="L117" i="156"/>
  <c r="M117" i="156"/>
  <c r="F117" i="156"/>
  <c r="M56" i="156"/>
  <c r="L35" i="156"/>
  <c r="M35" i="156"/>
  <c r="F35" i="156"/>
  <c r="J11" i="156"/>
  <c r="J12" i="156"/>
  <c r="A1" i="57" l="1"/>
  <c r="K296" i="157" l="1"/>
  <c r="L296" i="157"/>
  <c r="K271" i="157"/>
  <c r="L271" i="157"/>
  <c r="L77" i="156"/>
  <c r="M77" i="156"/>
  <c r="C15" i="57" l="1"/>
  <c r="C15" i="46"/>
  <c r="D322" i="157"/>
  <c r="D297" i="157"/>
  <c r="D272" i="157"/>
  <c r="D247" i="157"/>
  <c r="D222" i="157"/>
  <c r="D197" i="157"/>
  <c r="D172" i="157"/>
  <c r="D138" i="157"/>
  <c r="D89" i="157"/>
  <c r="D78" i="157"/>
  <c r="D68" i="157"/>
  <c r="D49" i="157"/>
  <c r="D40" i="157"/>
  <c r="D29" i="157"/>
  <c r="D16" i="157"/>
  <c r="D149" i="157"/>
  <c r="D113" i="157"/>
  <c r="E371" i="156"/>
  <c r="E359" i="156"/>
  <c r="E334" i="156"/>
  <c r="E309" i="156"/>
  <c r="E282" i="156"/>
  <c r="E256" i="156"/>
  <c r="E200" i="156"/>
  <c r="E189" i="156"/>
  <c r="E138" i="156"/>
  <c r="E127" i="156"/>
  <c r="E116" i="156"/>
  <c r="E105" i="156"/>
  <c r="E92" i="156"/>
  <c r="E81" i="156"/>
  <c r="E72" i="156"/>
  <c r="E63" i="156"/>
  <c r="E34" i="156"/>
  <c r="H113" i="157"/>
  <c r="E32" i="156" l="1"/>
  <c r="E253" i="156" l="1"/>
  <c r="I253" i="156"/>
  <c r="F364" i="156" l="1"/>
  <c r="L301" i="156" l="1"/>
  <c r="M301" i="156"/>
  <c r="F301" i="156"/>
  <c r="D301" i="156"/>
  <c r="J79" i="156"/>
  <c r="H18" i="57" l="1"/>
  <c r="H15" i="57"/>
  <c r="H12" i="57"/>
  <c r="H11" i="57"/>
  <c r="H10" i="57"/>
  <c r="H18" i="46"/>
  <c r="H17" i="46"/>
  <c r="H16" i="46"/>
  <c r="H15" i="46"/>
  <c r="H11" i="46"/>
  <c r="H10" i="46"/>
  <c r="I325" i="157"/>
  <c r="I324" i="157"/>
  <c r="I322" i="157"/>
  <c r="I317" i="157"/>
  <c r="I300" i="157"/>
  <c r="I299" i="157"/>
  <c r="I298" i="157"/>
  <c r="I297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4" i="157"/>
  <c r="I243" i="157"/>
  <c r="I242" i="157"/>
  <c r="I225" i="157"/>
  <c r="I224" i="157"/>
  <c r="I223" i="157"/>
  <c r="I222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4" i="157"/>
  <c r="I133" i="157"/>
  <c r="I116" i="157"/>
  <c r="I115" i="157"/>
  <c r="I114" i="157"/>
  <c r="I113" i="157"/>
  <c r="I111" i="157"/>
  <c r="I109" i="157"/>
  <c r="I108" i="157"/>
  <c r="I90" i="157"/>
  <c r="I89" i="157"/>
  <c r="I87" i="157"/>
  <c r="I86" i="157"/>
  <c r="I81" i="157"/>
  <c r="I80" i="157"/>
  <c r="I79" i="157"/>
  <c r="I78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5" i="157"/>
  <c r="I24" i="157"/>
  <c r="I19" i="157"/>
  <c r="I18" i="157"/>
  <c r="I17" i="157"/>
  <c r="I16" i="157"/>
  <c r="I14" i="157"/>
  <c r="I13" i="157"/>
  <c r="I12" i="157"/>
  <c r="I11" i="157"/>
  <c r="J374" i="156"/>
  <c r="J373" i="156"/>
  <c r="J372" i="156"/>
  <c r="J371" i="156"/>
  <c r="J368" i="156"/>
  <c r="J367" i="156"/>
  <c r="J366" i="156"/>
  <c r="J362" i="156"/>
  <c r="J361" i="156"/>
  <c r="J360" i="156"/>
  <c r="J359" i="156"/>
  <c r="J357" i="156"/>
  <c r="J355" i="156"/>
  <c r="J354" i="156"/>
  <c r="J337" i="156"/>
  <c r="J336" i="156"/>
  <c r="J335" i="156"/>
  <c r="J334" i="156"/>
  <c r="J332" i="156"/>
  <c r="J331" i="156"/>
  <c r="J330" i="156"/>
  <c r="J329" i="156"/>
  <c r="J312" i="156"/>
  <c r="J311" i="156"/>
  <c r="J310" i="156"/>
  <c r="J309" i="156"/>
  <c r="J307" i="156"/>
  <c r="J306" i="156"/>
  <c r="J305" i="156"/>
  <c r="J303" i="156"/>
  <c r="J302" i="156"/>
  <c r="J285" i="156"/>
  <c r="J284" i="156"/>
  <c r="J283" i="156"/>
  <c r="J282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4" i="156"/>
  <c r="J185" i="156"/>
  <c r="J179" i="156"/>
  <c r="J178" i="156"/>
  <c r="J177" i="156"/>
  <c r="J169" i="156"/>
  <c r="J168" i="156"/>
  <c r="J167" i="156"/>
  <c r="J165" i="156"/>
  <c r="J164" i="156"/>
  <c r="J159" i="156"/>
  <c r="J158" i="156"/>
  <c r="J157" i="156"/>
  <c r="J155" i="156"/>
  <c r="J154" i="156"/>
  <c r="J147" i="156"/>
  <c r="J149" i="156"/>
  <c r="J148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8" i="156"/>
  <c r="J73" i="156"/>
  <c r="J72" i="156"/>
  <c r="J70" i="156"/>
  <c r="J69" i="156"/>
  <c r="J64" i="156" l="1"/>
  <c r="J63" i="156"/>
  <c r="J61" i="156"/>
  <c r="J60" i="156"/>
  <c r="J55" i="156"/>
  <c r="J54" i="156"/>
  <c r="J53" i="156"/>
  <c r="J51" i="156"/>
  <c r="J50" i="156"/>
  <c r="J44" i="156"/>
  <c r="J45" i="156"/>
  <c r="J43" i="156"/>
  <c r="J41" i="156"/>
  <c r="J40" i="156"/>
  <c r="J34" i="156"/>
  <c r="J35" i="156"/>
  <c r="J32" i="156"/>
  <c r="J31" i="156"/>
  <c r="J14" i="156"/>
  <c r="J10" i="156" l="1"/>
  <c r="I20" i="57" l="1"/>
  <c r="I20" i="46"/>
  <c r="J327" i="157" l="1"/>
  <c r="J315" i="157"/>
  <c r="J314" i="157"/>
  <c r="J302" i="157"/>
  <c r="J290" i="157"/>
  <c r="J289" i="157"/>
  <c r="J277" i="157"/>
  <c r="J265" i="157"/>
  <c r="J264" i="157"/>
  <c r="J252" i="157"/>
  <c r="J240" i="157"/>
  <c r="J239" i="157"/>
  <c r="J227" i="157"/>
  <c r="J215" i="157"/>
  <c r="J214" i="157"/>
  <c r="J202" i="157"/>
  <c r="J190" i="157"/>
  <c r="J189" i="157"/>
  <c r="J177" i="157"/>
  <c r="J164" i="157"/>
  <c r="J152" i="157"/>
  <c r="J144" i="157"/>
  <c r="J143" i="157"/>
  <c r="J131" i="157"/>
  <c r="J130" i="157"/>
  <c r="J118" i="157"/>
  <c r="J106" i="157"/>
  <c r="J105" i="157"/>
  <c r="J104" i="157"/>
  <c r="J92" i="157"/>
  <c r="J84" i="157"/>
  <c r="J83" i="157"/>
  <c r="J72" i="157"/>
  <c r="J71" i="157"/>
  <c r="J63" i="157"/>
  <c r="J62" i="157"/>
  <c r="J53" i="157"/>
  <c r="J52" i="157"/>
  <c r="J44" i="157"/>
  <c r="J43" i="157"/>
  <c r="J35" i="157"/>
  <c r="J34" i="157"/>
  <c r="J22" i="157"/>
  <c r="J21" i="157"/>
  <c r="K376" i="156"/>
  <c r="K364" i="156"/>
  <c r="K352" i="156"/>
  <c r="K351" i="156"/>
  <c r="K339" i="156"/>
  <c r="K327" i="156"/>
  <c r="K314" i="156"/>
  <c r="K300" i="156"/>
  <c r="K299" i="156"/>
  <c r="K287" i="156"/>
  <c r="K275" i="156"/>
  <c r="K274" i="156"/>
  <c r="K262" i="156"/>
  <c r="K261" i="156"/>
  <c r="K249" i="156"/>
  <c r="K248" i="156"/>
  <c r="K247" i="156"/>
  <c r="K235" i="156"/>
  <c r="K234" i="156"/>
  <c r="K226" i="156"/>
  <c r="K225" i="156"/>
  <c r="K217" i="156"/>
  <c r="K216" i="156"/>
  <c r="K215" i="156"/>
  <c r="K214" i="156"/>
  <c r="K213" i="156"/>
  <c r="K212" i="156"/>
  <c r="K211" i="156"/>
  <c r="K210" i="156"/>
  <c r="K209" i="156"/>
  <c r="K208" i="156"/>
  <c r="K207" i="156"/>
  <c r="K206" i="156"/>
  <c r="K205" i="156"/>
  <c r="K204" i="156"/>
  <c r="K203" i="156"/>
  <c r="K195" i="156"/>
  <c r="K194" i="156"/>
  <c r="K182" i="156"/>
  <c r="K181" i="156"/>
  <c r="K172" i="156"/>
  <c r="K171" i="156"/>
  <c r="K162" i="156"/>
  <c r="K161" i="156"/>
  <c r="K152" i="156"/>
  <c r="K151" i="156"/>
  <c r="K142" i="156"/>
  <c r="K141" i="156"/>
  <c r="K133" i="156"/>
  <c r="K132" i="156"/>
  <c r="K120" i="156"/>
  <c r="K119" i="156"/>
  <c r="K111" i="156"/>
  <c r="K110" i="156"/>
  <c r="K98" i="156"/>
  <c r="K97" i="156"/>
  <c r="K84" i="156"/>
  <c r="K76" i="156"/>
  <c r="K75" i="156"/>
  <c r="K67" i="156"/>
  <c r="K66" i="156"/>
  <c r="K58" i="156"/>
  <c r="K57" i="156"/>
  <c r="K48" i="156"/>
  <c r="K47" i="156"/>
  <c r="K38" i="156"/>
  <c r="K37" i="156"/>
  <c r="K29" i="156"/>
  <c r="K28" i="156"/>
  <c r="K27" i="156"/>
  <c r="K19" i="156"/>
  <c r="K18" i="156"/>
  <c r="K16" i="156"/>
  <c r="K206" i="37" l="1"/>
  <c r="K205" i="37"/>
  <c r="K139" i="37"/>
  <c r="J206" i="37"/>
  <c r="J205" i="37"/>
  <c r="J139" i="37"/>
  <c r="G5" i="37"/>
  <c r="H17" i="57"/>
  <c r="H16" i="57"/>
  <c r="H13" i="57"/>
  <c r="G5" i="57"/>
  <c r="K30" i="57"/>
  <c r="K187" i="37" s="1"/>
  <c r="K29" i="57"/>
  <c r="K186" i="37" s="1"/>
  <c r="K28" i="57"/>
  <c r="K185" i="37" s="1"/>
  <c r="K27" i="57"/>
  <c r="K184" i="37" s="1"/>
  <c r="K25" i="57"/>
  <c r="K182" i="37" s="1"/>
  <c r="K24" i="57"/>
  <c r="K181" i="37" s="1"/>
  <c r="K23" i="57"/>
  <c r="K180" i="37" s="1"/>
  <c r="K22" i="57"/>
  <c r="K179" i="37" s="1"/>
  <c r="K14" i="57"/>
  <c r="K9" i="57"/>
  <c r="J30" i="57"/>
  <c r="J187" i="37" s="1"/>
  <c r="J29" i="57"/>
  <c r="J186" i="37" s="1"/>
  <c r="J28" i="57"/>
  <c r="J185" i="37" s="1"/>
  <c r="J27" i="57"/>
  <c r="J184" i="37" s="1"/>
  <c r="J25" i="57"/>
  <c r="J182" i="37" s="1"/>
  <c r="J24" i="57"/>
  <c r="J181" i="37" s="1"/>
  <c r="J23" i="57"/>
  <c r="J180" i="37" s="1"/>
  <c r="J22" i="57"/>
  <c r="J179" i="37" s="1"/>
  <c r="J14" i="57"/>
  <c r="J9" i="57"/>
  <c r="H13" i="46"/>
  <c r="H12" i="46"/>
  <c r="G5" i="46"/>
  <c r="K30" i="46"/>
  <c r="K54" i="37" s="1"/>
  <c r="K29" i="46"/>
  <c r="K53" i="37" s="1"/>
  <c r="K28" i="46"/>
  <c r="K52" i="37" s="1"/>
  <c r="K27" i="46"/>
  <c r="K51" i="37" s="1"/>
  <c r="K25" i="46"/>
  <c r="K49" i="37" s="1"/>
  <c r="K24" i="46"/>
  <c r="K48" i="37" s="1"/>
  <c r="K23" i="46"/>
  <c r="K47" i="37" s="1"/>
  <c r="K22" i="46"/>
  <c r="K46" i="37" s="1"/>
  <c r="K14" i="46"/>
  <c r="K9" i="46"/>
  <c r="J30" i="46"/>
  <c r="J54" i="37" s="1"/>
  <c r="J29" i="46"/>
  <c r="J53" i="37" s="1"/>
  <c r="J28" i="46"/>
  <c r="J52" i="37" s="1"/>
  <c r="J27" i="46"/>
  <c r="J51" i="37" s="1"/>
  <c r="J25" i="46"/>
  <c r="J49" i="37" s="1"/>
  <c r="J24" i="46"/>
  <c r="J48" i="37" s="1"/>
  <c r="J23" i="46"/>
  <c r="J47" i="37" s="1"/>
  <c r="J14" i="46"/>
  <c r="J26" i="46" s="1"/>
  <c r="J50" i="37" s="1"/>
  <c r="I323" i="157"/>
  <c r="I320" i="157"/>
  <c r="I319" i="157"/>
  <c r="I318" i="157"/>
  <c r="I295" i="157"/>
  <c r="I294" i="157"/>
  <c r="I245" i="157"/>
  <c r="I220" i="157"/>
  <c r="I219" i="157"/>
  <c r="I170" i="157"/>
  <c r="I169" i="157"/>
  <c r="I135" i="157"/>
  <c r="I110" i="157"/>
  <c r="I76" i="157"/>
  <c r="I26" i="157"/>
  <c r="L337" i="157"/>
  <c r="K211" i="37" s="1"/>
  <c r="L336" i="157"/>
  <c r="K210" i="37" s="1"/>
  <c r="L335" i="157"/>
  <c r="K209" i="37" s="1"/>
  <c r="L334" i="157"/>
  <c r="K208" i="37" s="1"/>
  <c r="L332" i="157"/>
  <c r="L331" i="157"/>
  <c r="L330" i="157"/>
  <c r="K204" i="37" s="1"/>
  <c r="L329" i="157"/>
  <c r="K203" i="37" s="1"/>
  <c r="L321" i="157"/>
  <c r="L316" i="157"/>
  <c r="L312" i="157"/>
  <c r="K199" i="37" s="1"/>
  <c r="L311" i="157"/>
  <c r="K198" i="37" s="1"/>
  <c r="L310" i="157"/>
  <c r="K197" i="37" s="1"/>
  <c r="L309" i="157"/>
  <c r="K196" i="37" s="1"/>
  <c r="L307" i="157"/>
  <c r="K194" i="37" s="1"/>
  <c r="L306" i="157"/>
  <c r="K193" i="37" s="1"/>
  <c r="L305" i="157"/>
  <c r="K192" i="37" s="1"/>
  <c r="L304" i="157"/>
  <c r="K191" i="37" s="1"/>
  <c r="L308" i="157"/>
  <c r="K195" i="37" s="1"/>
  <c r="L291" i="157"/>
  <c r="L287" i="157"/>
  <c r="K175" i="37" s="1"/>
  <c r="L286" i="157"/>
  <c r="K174" i="37" s="1"/>
  <c r="L285" i="157"/>
  <c r="K173" i="37" s="1"/>
  <c r="L284" i="157"/>
  <c r="K172" i="37" s="1"/>
  <c r="L282" i="157"/>
  <c r="K170" i="37" s="1"/>
  <c r="L281" i="157"/>
  <c r="K169" i="37" s="1"/>
  <c r="L280" i="157"/>
  <c r="K168" i="37" s="1"/>
  <c r="L279" i="157"/>
  <c r="K167" i="37" s="1"/>
  <c r="L283" i="157"/>
  <c r="K171" i="37" s="1"/>
  <c r="L266" i="157"/>
  <c r="L262" i="157"/>
  <c r="K163" i="37" s="1"/>
  <c r="L261" i="157"/>
  <c r="K162" i="37" s="1"/>
  <c r="L260" i="157"/>
  <c r="K161" i="37" s="1"/>
  <c r="L259" i="157"/>
  <c r="K160" i="37" s="1"/>
  <c r="L257" i="157"/>
  <c r="K158" i="37" s="1"/>
  <c r="L256" i="157"/>
  <c r="K157" i="37" s="1"/>
  <c r="L255" i="157"/>
  <c r="K156" i="37" s="1"/>
  <c r="L254" i="157"/>
  <c r="K155" i="37" s="1"/>
  <c r="L246" i="157"/>
  <c r="L241" i="157"/>
  <c r="L237" i="157"/>
  <c r="K151" i="37" s="1"/>
  <c r="L236" i="157"/>
  <c r="K150" i="37" s="1"/>
  <c r="L235" i="157"/>
  <c r="K149" i="37" s="1"/>
  <c r="L234" i="157"/>
  <c r="K148" i="37" s="1"/>
  <c r="L232" i="157"/>
  <c r="K146" i="37" s="1"/>
  <c r="L231" i="157"/>
  <c r="K145" i="37" s="1"/>
  <c r="L230" i="157"/>
  <c r="K144" i="37" s="1"/>
  <c r="L229" i="157"/>
  <c r="K143" i="37" s="1"/>
  <c r="L221" i="157"/>
  <c r="L216" i="157"/>
  <c r="L212" i="157"/>
  <c r="K114" i="37" s="1"/>
  <c r="L211" i="157"/>
  <c r="K113" i="37" s="1"/>
  <c r="L210" i="157"/>
  <c r="K112" i="37" s="1"/>
  <c r="L209" i="157"/>
  <c r="K111" i="37" s="1"/>
  <c r="L207" i="157"/>
  <c r="K109" i="37" s="1"/>
  <c r="L206" i="157"/>
  <c r="K108" i="37" s="1"/>
  <c r="L205" i="157"/>
  <c r="K107" i="37" s="1"/>
  <c r="L204" i="157"/>
  <c r="K106" i="37" s="1"/>
  <c r="L196" i="157"/>
  <c r="L191" i="157"/>
  <c r="L187" i="157"/>
  <c r="K90" i="37" s="1"/>
  <c r="L186" i="157"/>
  <c r="K89" i="37" s="1"/>
  <c r="L185" i="157"/>
  <c r="K88" i="37" s="1"/>
  <c r="L184" i="157"/>
  <c r="K87" i="37" s="1"/>
  <c r="L182" i="157"/>
  <c r="K85" i="37" s="1"/>
  <c r="L181" i="157"/>
  <c r="K84" i="37" s="1"/>
  <c r="L180" i="157"/>
  <c r="K83" i="37" s="1"/>
  <c r="L179" i="157"/>
  <c r="K82" i="37" s="1"/>
  <c r="L171" i="157"/>
  <c r="L166" i="157"/>
  <c r="L162" i="157"/>
  <c r="K78" i="37" s="1"/>
  <c r="L161" i="157"/>
  <c r="K77" i="37" s="1"/>
  <c r="L160" i="157"/>
  <c r="K76" i="37" s="1"/>
  <c r="L159" i="157"/>
  <c r="K75" i="37" s="1"/>
  <c r="L157" i="157"/>
  <c r="K73" i="37" s="1"/>
  <c r="L156" i="157"/>
  <c r="K72" i="37" s="1"/>
  <c r="L155" i="157"/>
  <c r="K71" i="37" s="1"/>
  <c r="L154" i="157"/>
  <c r="K70" i="37" s="1"/>
  <c r="L148" i="157"/>
  <c r="L145" i="157"/>
  <c r="L137" i="157"/>
  <c r="L132" i="157"/>
  <c r="L128" i="157"/>
  <c r="K42" i="37" s="1"/>
  <c r="L127" i="157"/>
  <c r="K41" i="37" s="1"/>
  <c r="L126" i="157"/>
  <c r="K40" i="37" s="1"/>
  <c r="L125" i="157"/>
  <c r="K39" i="37" s="1"/>
  <c r="L123" i="157"/>
  <c r="K37" i="37" s="1"/>
  <c r="L122" i="157"/>
  <c r="K36" i="37" s="1"/>
  <c r="L121" i="157"/>
  <c r="K35" i="37" s="1"/>
  <c r="L120" i="157"/>
  <c r="K34" i="37" s="1"/>
  <c r="L112" i="157"/>
  <c r="L107" i="157"/>
  <c r="L102" i="157"/>
  <c r="K30" i="37" s="1"/>
  <c r="L101" i="157"/>
  <c r="K29" i="37" s="1"/>
  <c r="L100" i="157"/>
  <c r="K28" i="37" s="1"/>
  <c r="L99" i="157"/>
  <c r="K27" i="37" s="1"/>
  <c r="L97" i="157"/>
  <c r="K25" i="37" s="1"/>
  <c r="L96" i="157"/>
  <c r="K24" i="37" s="1"/>
  <c r="L95" i="157"/>
  <c r="K23" i="37" s="1"/>
  <c r="L94" i="157"/>
  <c r="K22" i="37" s="1"/>
  <c r="L88" i="157"/>
  <c r="L85" i="157"/>
  <c r="L77" i="157"/>
  <c r="L73" i="157"/>
  <c r="L67" i="157"/>
  <c r="L64" i="157"/>
  <c r="L57" i="157"/>
  <c r="L54" i="157"/>
  <c r="L48" i="157"/>
  <c r="L45" i="157"/>
  <c r="L39" i="157"/>
  <c r="L36" i="157"/>
  <c r="L28" i="157"/>
  <c r="L23" i="157"/>
  <c r="L15" i="157"/>
  <c r="L10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16" i="157"/>
  <c r="K312" i="157"/>
  <c r="J199" i="37" s="1"/>
  <c r="K311" i="157"/>
  <c r="J198" i="37" s="1"/>
  <c r="K310" i="157"/>
  <c r="J197" i="37" s="1"/>
  <c r="K309" i="157"/>
  <c r="J196" i="37" s="1"/>
  <c r="K307" i="157"/>
  <c r="J194" i="37" s="1"/>
  <c r="K306" i="157"/>
  <c r="J193" i="37" s="1"/>
  <c r="K305" i="157"/>
  <c r="J192" i="37" s="1"/>
  <c r="K304" i="157"/>
  <c r="J191" i="37" s="1"/>
  <c r="K308" i="157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83" i="157"/>
  <c r="J171" i="37" s="1"/>
  <c r="K266" i="157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41" i="157"/>
  <c r="K237" i="157"/>
  <c r="J151" i="37" s="1"/>
  <c r="K236" i="157"/>
  <c r="J150" i="37" s="1"/>
  <c r="K235" i="157"/>
  <c r="J149" i="37" s="1"/>
  <c r="K234" i="157"/>
  <c r="J148" i="37" s="1"/>
  <c r="K232" i="157"/>
  <c r="J146" i="37" s="1"/>
  <c r="K231" i="157"/>
  <c r="J145" i="37" s="1"/>
  <c r="K230" i="157"/>
  <c r="J144" i="37" s="1"/>
  <c r="K229" i="157"/>
  <c r="J143" i="37" s="1"/>
  <c r="K221" i="157"/>
  <c r="K216" i="157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191" i="157"/>
  <c r="K187" i="157"/>
  <c r="J90" i="37" s="1"/>
  <c r="K186" i="157"/>
  <c r="J89" i="37" s="1"/>
  <c r="K185" i="157"/>
  <c r="J88" i="37" s="1"/>
  <c r="K184" i="157"/>
  <c r="J87" i="37" s="1"/>
  <c r="K182" i="157"/>
  <c r="J85" i="37" s="1"/>
  <c r="K181" i="157"/>
  <c r="J84" i="37" s="1"/>
  <c r="K180" i="157"/>
  <c r="J83" i="37" s="1"/>
  <c r="K179" i="157"/>
  <c r="J82" i="37" s="1"/>
  <c r="K171" i="157"/>
  <c r="K166" i="157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58" i="157" s="1"/>
  <c r="J74" i="37" s="1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H6" i="157"/>
  <c r="J369" i="156"/>
  <c r="J356" i="156"/>
  <c r="J280" i="156"/>
  <c r="J279" i="156"/>
  <c r="J186" i="156"/>
  <c r="J175" i="156"/>
  <c r="J174" i="156"/>
  <c r="J15" i="156"/>
  <c r="M386" i="156"/>
  <c r="K223" i="37" s="1"/>
  <c r="M385" i="156"/>
  <c r="K222" i="37" s="1"/>
  <c r="M384" i="156"/>
  <c r="K221" i="37" s="1"/>
  <c r="M383" i="156"/>
  <c r="K220" i="37" s="1"/>
  <c r="M381" i="156"/>
  <c r="K218" i="37" s="1"/>
  <c r="M380" i="156"/>
  <c r="K217" i="37" s="1"/>
  <c r="M379" i="156"/>
  <c r="K216" i="37" s="1"/>
  <c r="M378" i="156"/>
  <c r="K215" i="37" s="1"/>
  <c r="M370" i="156"/>
  <c r="M365" i="156"/>
  <c r="M358" i="156"/>
  <c r="M353" i="156"/>
  <c r="M349" i="156"/>
  <c r="M348" i="156"/>
  <c r="K138" i="37" s="1"/>
  <c r="M347" i="156"/>
  <c r="K137" i="37" s="1"/>
  <c r="M346" i="156"/>
  <c r="K136" i="37" s="1"/>
  <c r="M344" i="156"/>
  <c r="K134" i="37" s="1"/>
  <c r="M343" i="156"/>
  <c r="K133" i="37" s="1"/>
  <c r="M342" i="156"/>
  <c r="K132" i="37" s="1"/>
  <c r="M341" i="156"/>
  <c r="K131" i="37" s="1"/>
  <c r="M333" i="156"/>
  <c r="M328" i="156"/>
  <c r="M325" i="156"/>
  <c r="K127" i="37" s="1"/>
  <c r="M324" i="156"/>
  <c r="K126" i="37" s="1"/>
  <c r="M323" i="156"/>
  <c r="K125" i="37" s="1"/>
  <c r="M322" i="156"/>
  <c r="K124" i="37" s="1"/>
  <c r="M320" i="156"/>
  <c r="K122" i="37" s="1"/>
  <c r="M319" i="156"/>
  <c r="K121" i="37" s="1"/>
  <c r="M318" i="156"/>
  <c r="K120" i="37" s="1"/>
  <c r="M317" i="156"/>
  <c r="K119" i="37" s="1"/>
  <c r="K236" i="37" s="1"/>
  <c r="M316" i="156"/>
  <c r="K118" i="37" s="1"/>
  <c r="M308" i="156"/>
  <c r="M315" i="156"/>
  <c r="K117" i="37" s="1"/>
  <c r="M297" i="156"/>
  <c r="K102" i="37" s="1"/>
  <c r="M296" i="156"/>
  <c r="K101" i="37" s="1"/>
  <c r="M295" i="156"/>
  <c r="K100" i="37" s="1"/>
  <c r="M294" i="156"/>
  <c r="K99" i="37" s="1"/>
  <c r="M292" i="156"/>
  <c r="K97" i="37" s="1"/>
  <c r="M291" i="156"/>
  <c r="K96" i="37" s="1"/>
  <c r="M290" i="156"/>
  <c r="K95" i="37" s="1"/>
  <c r="M289" i="156"/>
  <c r="K94" i="37" s="1"/>
  <c r="M281" i="156"/>
  <c r="M276" i="156"/>
  <c r="M272" i="156"/>
  <c r="K66" i="37" s="1"/>
  <c r="M271" i="156"/>
  <c r="K65" i="37" s="1"/>
  <c r="M270" i="156"/>
  <c r="K64" i="37" s="1"/>
  <c r="M269" i="156"/>
  <c r="K63" i="37" s="1"/>
  <c r="M267" i="156"/>
  <c r="K61" i="37" s="1"/>
  <c r="M266" i="156"/>
  <c r="K60" i="37" s="1"/>
  <c r="M265" i="156"/>
  <c r="K59" i="37" s="1"/>
  <c r="M264" i="156"/>
  <c r="K58" i="37" s="1"/>
  <c r="M255" i="156"/>
  <c r="M250" i="156"/>
  <c r="M245" i="156"/>
  <c r="M244" i="156"/>
  <c r="M243" i="156"/>
  <c r="K15" i="37" s="1"/>
  <c r="M242" i="156"/>
  <c r="M240" i="156"/>
  <c r="M239" i="156"/>
  <c r="M238" i="156"/>
  <c r="M237" i="156"/>
  <c r="M230" i="156"/>
  <c r="M227" i="156"/>
  <c r="M221" i="156"/>
  <c r="M218" i="156"/>
  <c r="M199" i="156"/>
  <c r="M196" i="156"/>
  <c r="M188" i="156"/>
  <c r="M183" i="156"/>
  <c r="M176" i="156"/>
  <c r="M173" i="156"/>
  <c r="M166" i="156"/>
  <c r="M163" i="156"/>
  <c r="M156" i="156"/>
  <c r="M153" i="156"/>
  <c r="M146" i="156"/>
  <c r="M143" i="156"/>
  <c r="M137" i="156"/>
  <c r="M134" i="156"/>
  <c r="M126" i="156"/>
  <c r="M121" i="156"/>
  <c r="M115" i="156"/>
  <c r="M112" i="156"/>
  <c r="M104" i="156"/>
  <c r="M99" i="156"/>
  <c r="M91" i="156"/>
  <c r="M86" i="156"/>
  <c r="M80" i="156"/>
  <c r="M71" i="156"/>
  <c r="M68" i="156"/>
  <c r="M62" i="156"/>
  <c r="M59" i="156"/>
  <c r="M52" i="156"/>
  <c r="M49" i="156"/>
  <c r="M42" i="156"/>
  <c r="M39" i="156"/>
  <c r="M33" i="156"/>
  <c r="M30" i="156"/>
  <c r="M25" i="156"/>
  <c r="K231" i="37" s="1"/>
  <c r="M24" i="156"/>
  <c r="K230" i="37" s="1"/>
  <c r="M22" i="156"/>
  <c r="K228" i="37" s="1"/>
  <c r="M21" i="156"/>
  <c r="K227" i="37" s="1"/>
  <c r="M13" i="156"/>
  <c r="M23" i="156" s="1"/>
  <c r="K229" i="37" s="1"/>
  <c r="M10" i="156"/>
  <c r="L386" i="156"/>
  <c r="J223" i="37" s="1"/>
  <c r="L385" i="156"/>
  <c r="J222" i="37" s="1"/>
  <c r="L384" i="156"/>
  <c r="J221" i="37" s="1"/>
  <c r="L383" i="156"/>
  <c r="J220" i="37" s="1"/>
  <c r="L381" i="156"/>
  <c r="J218" i="37" s="1"/>
  <c r="L380" i="156"/>
  <c r="J217" i="37" s="1"/>
  <c r="L379" i="156"/>
  <c r="J216" i="37" s="1"/>
  <c r="L378" i="156"/>
  <c r="J215" i="37" s="1"/>
  <c r="L370" i="156"/>
  <c r="L365" i="156"/>
  <c r="L358" i="156"/>
  <c r="L353" i="156"/>
  <c r="L349" i="156"/>
  <c r="L348" i="156"/>
  <c r="J138" i="37" s="1"/>
  <c r="L347" i="156"/>
  <c r="J137" i="37" s="1"/>
  <c r="L346" i="156"/>
  <c r="J136" i="37" s="1"/>
  <c r="L344" i="156"/>
  <c r="J134" i="37" s="1"/>
  <c r="L343" i="156"/>
  <c r="J133" i="37" s="1"/>
  <c r="L342" i="156"/>
  <c r="J132" i="37" s="1"/>
  <c r="L341" i="156"/>
  <c r="J131" i="37" s="1"/>
  <c r="L333" i="156"/>
  <c r="L328" i="156"/>
  <c r="L325" i="156"/>
  <c r="J127" i="37" s="1"/>
  <c r="L324" i="156"/>
  <c r="J126" i="37" s="1"/>
  <c r="L323" i="156"/>
  <c r="J125" i="37" s="1"/>
  <c r="L322" i="156"/>
  <c r="J124" i="37" s="1"/>
  <c r="L320" i="156"/>
  <c r="J122" i="37" s="1"/>
  <c r="L319" i="156"/>
  <c r="J121" i="37" s="1"/>
  <c r="L318" i="156"/>
  <c r="J120" i="37" s="1"/>
  <c r="L317" i="156"/>
  <c r="J119" i="37" s="1"/>
  <c r="J236" i="37" s="1"/>
  <c r="L316" i="156"/>
  <c r="J118" i="37" s="1"/>
  <c r="L308" i="156"/>
  <c r="L315" i="156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76" i="156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50" i="156"/>
  <c r="L245" i="156"/>
  <c r="J17" i="37" s="1"/>
  <c r="L244" i="156"/>
  <c r="J16" i="37" s="1"/>
  <c r="L243" i="156"/>
  <c r="J15" i="37" s="1"/>
  <c r="L242" i="156"/>
  <c r="J14" i="37" s="1"/>
  <c r="J241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188" i="156"/>
  <c r="L183" i="156"/>
  <c r="L176" i="156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K333" i="157" l="1"/>
  <c r="J207" i="37" s="1"/>
  <c r="L333" i="157"/>
  <c r="K207" i="37" s="1"/>
  <c r="K328" i="157"/>
  <c r="J202" i="37" s="1"/>
  <c r="L328" i="157"/>
  <c r="K202" i="37" s="1"/>
  <c r="K26" i="46"/>
  <c r="K50" i="37" s="1"/>
  <c r="K21" i="46"/>
  <c r="K45" i="37" s="1"/>
  <c r="J26" i="57"/>
  <c r="J183" i="37" s="1"/>
  <c r="K26" i="57"/>
  <c r="K183" i="37" s="1"/>
  <c r="J21" i="57"/>
  <c r="J178" i="37" s="1"/>
  <c r="K233" i="157"/>
  <c r="J147" i="37" s="1"/>
  <c r="L233" i="157"/>
  <c r="K147" i="37" s="1"/>
  <c r="K228" i="157"/>
  <c r="J142" i="37" s="1"/>
  <c r="L228" i="157"/>
  <c r="K142" i="37" s="1"/>
  <c r="K183" i="157"/>
  <c r="J86" i="37" s="1"/>
  <c r="L183" i="157"/>
  <c r="K86" i="37" s="1"/>
  <c r="K178" i="157"/>
  <c r="J81" i="37" s="1"/>
  <c r="L178" i="157"/>
  <c r="K81" i="37" s="1"/>
  <c r="K258" i="157"/>
  <c r="J159" i="37" s="1"/>
  <c r="L258" i="157"/>
  <c r="K159" i="37" s="1"/>
  <c r="K253" i="157"/>
  <c r="J154" i="37" s="1"/>
  <c r="L253" i="157"/>
  <c r="K154" i="37" s="1"/>
  <c r="K124" i="157"/>
  <c r="J38" i="37" s="1"/>
  <c r="L124" i="157"/>
  <c r="K38" i="37" s="1"/>
  <c r="K278" i="157"/>
  <c r="J166" i="37" s="1"/>
  <c r="L278" i="157"/>
  <c r="K166" i="37" s="1"/>
  <c r="L208" i="157"/>
  <c r="K110" i="37" s="1"/>
  <c r="K203" i="157"/>
  <c r="J105" i="37" s="1"/>
  <c r="L203" i="157"/>
  <c r="K105" i="37" s="1"/>
  <c r="L340" i="156"/>
  <c r="J130" i="37" s="1"/>
  <c r="M340" i="156"/>
  <c r="K130" i="37" s="1"/>
  <c r="L268" i="156"/>
  <c r="J62" i="37" s="1"/>
  <c r="L263" i="156"/>
  <c r="J57" i="37" s="1"/>
  <c r="M263" i="156"/>
  <c r="K57" i="37" s="1"/>
  <c r="L288" i="156"/>
  <c r="J93" i="37" s="1"/>
  <c r="M288" i="156"/>
  <c r="K93" i="37" s="1"/>
  <c r="L321" i="156"/>
  <c r="J123" i="37" s="1"/>
  <c r="L180" i="156"/>
  <c r="L20" i="156"/>
  <c r="J226" i="37" s="1"/>
  <c r="M20" i="156"/>
  <c r="K226" i="37" s="1"/>
  <c r="K21" i="57"/>
  <c r="K178" i="37" s="1"/>
  <c r="K8" i="57"/>
  <c r="L202" i="156"/>
  <c r="M293" i="156"/>
  <c r="K98" i="37" s="1"/>
  <c r="M180" i="156"/>
  <c r="K201" i="157"/>
  <c r="K213" i="157" s="1"/>
  <c r="J115" i="37" s="1"/>
  <c r="K14" i="37"/>
  <c r="K241" i="37" s="1"/>
  <c r="K11" i="37"/>
  <c r="K16" i="37"/>
  <c r="K243" i="37" s="1"/>
  <c r="K12" i="37"/>
  <c r="K239" i="37" s="1"/>
  <c r="K17" i="37"/>
  <c r="K244" i="37" s="1"/>
  <c r="K10" i="37"/>
  <c r="K237" i="37" s="1"/>
  <c r="K9" i="37"/>
  <c r="K235" i="37" s="1"/>
  <c r="K19" i="57"/>
  <c r="K31" i="57" s="1"/>
  <c r="K188" i="37" s="1"/>
  <c r="L153" i="157"/>
  <c r="K69" i="37" s="1"/>
  <c r="L82" i="157"/>
  <c r="K82" i="157"/>
  <c r="L51" i="157"/>
  <c r="K51" i="157"/>
  <c r="L20" i="157"/>
  <c r="M382" i="156"/>
  <c r="K219" i="37" s="1"/>
  <c r="M160" i="156"/>
  <c r="L233" i="156"/>
  <c r="M65" i="156"/>
  <c r="L377" i="156"/>
  <c r="J214" i="37" s="1"/>
  <c r="M233" i="156"/>
  <c r="K326" i="157"/>
  <c r="K338" i="157" s="1"/>
  <c r="J212" i="37" s="1"/>
  <c r="L301" i="157"/>
  <c r="L313" i="157" s="1"/>
  <c r="K200" i="37" s="1"/>
  <c r="K301" i="157"/>
  <c r="K313" i="157" s="1"/>
  <c r="J200" i="37" s="1"/>
  <c r="K303" i="157"/>
  <c r="J190" i="37" s="1"/>
  <c r="L303" i="157"/>
  <c r="K190" i="37" s="1"/>
  <c r="K276" i="157"/>
  <c r="K288" i="157" s="1"/>
  <c r="J176" i="37" s="1"/>
  <c r="L251" i="157"/>
  <c r="L263" i="157" s="1"/>
  <c r="K164" i="37" s="1"/>
  <c r="K251" i="157"/>
  <c r="K263" i="157" s="1"/>
  <c r="J164" i="37" s="1"/>
  <c r="K226" i="157"/>
  <c r="K238" i="157" s="1"/>
  <c r="J152" i="37" s="1"/>
  <c r="L226" i="157"/>
  <c r="L238" i="157" s="1"/>
  <c r="K152" i="37" s="1"/>
  <c r="L201" i="157"/>
  <c r="L213" i="157" s="1"/>
  <c r="K115" i="37" s="1"/>
  <c r="K176" i="157"/>
  <c r="K188" i="157" s="1"/>
  <c r="J91" i="37" s="1"/>
  <c r="L176" i="157"/>
  <c r="L188" i="157" s="1"/>
  <c r="K91" i="37" s="1"/>
  <c r="K153" i="157"/>
  <c r="J69" i="37" s="1"/>
  <c r="L151" i="157"/>
  <c r="L142" i="157"/>
  <c r="K142" i="157"/>
  <c r="L117" i="157"/>
  <c r="L129" i="157" s="1"/>
  <c r="K43" i="37" s="1"/>
  <c r="K117" i="157"/>
  <c r="K129" i="157" s="1"/>
  <c r="J43" i="37" s="1"/>
  <c r="K119" i="157"/>
  <c r="J33" i="37" s="1"/>
  <c r="L119" i="157"/>
  <c r="K33" i="37" s="1"/>
  <c r="K91" i="157"/>
  <c r="L91" i="157"/>
  <c r="K70" i="157"/>
  <c r="L70" i="157"/>
  <c r="L61" i="157"/>
  <c r="L42" i="157"/>
  <c r="K42" i="157"/>
  <c r="L33" i="157"/>
  <c r="K33" i="157"/>
  <c r="K93" i="157"/>
  <c r="J21" i="37" s="1"/>
  <c r="L93" i="157"/>
  <c r="K21" i="37" s="1"/>
  <c r="K20" i="157"/>
  <c r="K98" i="157"/>
  <c r="J26" i="37" s="1"/>
  <c r="L98" i="157"/>
  <c r="K26" i="37" s="1"/>
  <c r="M363" i="156"/>
  <c r="M313" i="156"/>
  <c r="L224" i="156"/>
  <c r="L193" i="156"/>
  <c r="J238" i="37"/>
  <c r="J239" i="37"/>
  <c r="K238" i="37"/>
  <c r="L150" i="156"/>
  <c r="M140" i="156"/>
  <c r="M96" i="156"/>
  <c r="L96" i="156"/>
  <c r="M74" i="156"/>
  <c r="L74" i="156"/>
  <c r="K242" i="37"/>
  <c r="J242" i="37"/>
  <c r="J243" i="37"/>
  <c r="J237" i="37"/>
  <c r="J244" i="37"/>
  <c r="J19" i="57"/>
  <c r="J31" i="57" s="1"/>
  <c r="J188" i="37" s="1"/>
  <c r="K19" i="46"/>
  <c r="K31" i="46" s="1"/>
  <c r="K55" i="37" s="1"/>
  <c r="L158" i="157"/>
  <c r="K74" i="37" s="1"/>
  <c r="L276" i="157"/>
  <c r="L288" i="157" s="1"/>
  <c r="K176" i="37" s="1"/>
  <c r="L326" i="157"/>
  <c r="L338" i="157" s="1"/>
  <c r="K212" i="37" s="1"/>
  <c r="K61" i="157"/>
  <c r="K151" i="157"/>
  <c r="K208" i="157"/>
  <c r="J110" i="37" s="1"/>
  <c r="L338" i="156"/>
  <c r="L350" i="156" s="1"/>
  <c r="J140" i="37" s="1"/>
  <c r="L375" i="156"/>
  <c r="M36" i="156"/>
  <c r="M118" i="156"/>
  <c r="M150" i="156"/>
  <c r="M170" i="156"/>
  <c r="M193" i="156"/>
  <c r="M260" i="156"/>
  <c r="M273" i="156" s="1"/>
  <c r="K67" i="37" s="1"/>
  <c r="M338" i="156"/>
  <c r="M350" i="156" s="1"/>
  <c r="K140" i="37" s="1"/>
  <c r="M377" i="156"/>
  <c r="K214" i="37" s="1"/>
  <c r="L140" i="156"/>
  <c r="L363" i="156"/>
  <c r="L46" i="156"/>
  <c r="L286" i="156"/>
  <c r="L298" i="156" s="1"/>
  <c r="J103" i="37" s="1"/>
  <c r="L36" i="156"/>
  <c r="L56" i="156"/>
  <c r="M83" i="156"/>
  <c r="M286" i="156"/>
  <c r="M298" i="156" s="1"/>
  <c r="K103" i="37" s="1"/>
  <c r="L118" i="156"/>
  <c r="L170" i="156"/>
  <c r="L293" i="156"/>
  <c r="J98" i="37" s="1"/>
  <c r="L345" i="156"/>
  <c r="J135" i="37" s="1"/>
  <c r="M46" i="156"/>
  <c r="M241" i="156"/>
  <c r="M236" i="156"/>
  <c r="L65" i="156"/>
  <c r="L83" i="156"/>
  <c r="L160" i="156"/>
  <c r="L236" i="156"/>
  <c r="J8" i="37" s="1"/>
  <c r="L260" i="156"/>
  <c r="L273" i="156" s="1"/>
  <c r="J67" i="37" s="1"/>
  <c r="M17" i="156"/>
  <c r="M26" i="156" s="1"/>
  <c r="K232" i="37" s="1"/>
  <c r="M109" i="156"/>
  <c r="M131" i="156"/>
  <c r="M202" i="156"/>
  <c r="M268" i="156"/>
  <c r="K62" i="37" s="1"/>
  <c r="M345" i="156"/>
  <c r="K135" i="37" s="1"/>
  <c r="L17" i="156"/>
  <c r="L26" i="156" s="1"/>
  <c r="J232" i="37" s="1"/>
  <c r="L109" i="156"/>
  <c r="L131" i="156"/>
  <c r="L326" i="156"/>
  <c r="J128" i="37" s="1"/>
  <c r="L382" i="156"/>
  <c r="J219" i="37" s="1"/>
  <c r="M321" i="156"/>
  <c r="M375" i="156"/>
  <c r="M224" i="156"/>
  <c r="L241" i="156"/>
  <c r="J13" i="37" s="1"/>
  <c r="L313" i="156"/>
  <c r="K13" i="37" l="1"/>
  <c r="K8" i="37"/>
  <c r="K234" i="37" s="1"/>
  <c r="L163" i="157"/>
  <c r="K79" i="37" s="1"/>
  <c r="M387" i="156"/>
  <c r="K224" i="37" s="1"/>
  <c r="K163" i="157"/>
  <c r="J79" i="37" s="1"/>
  <c r="L103" i="157"/>
  <c r="K31" i="37" s="1"/>
  <c r="K103" i="157"/>
  <c r="J31" i="37" s="1"/>
  <c r="L387" i="156"/>
  <c r="J224" i="37" s="1"/>
  <c r="J240" i="37"/>
  <c r="M326" i="156"/>
  <c r="K128" i="37" s="1"/>
  <c r="K123" i="37"/>
  <c r="L246" i="156"/>
  <c r="J18" i="37" s="1"/>
  <c r="M246" i="156"/>
  <c r="K240" i="37" l="1"/>
  <c r="K18" i="37"/>
  <c r="K233" i="37" s="1"/>
  <c r="B128" i="37"/>
  <c r="C128" i="37"/>
  <c r="D128" i="37"/>
  <c r="E128" i="37"/>
  <c r="J317" i="156"/>
  <c r="H119" i="37" s="1"/>
  <c r="H236" i="37" s="1"/>
  <c r="H317" i="156"/>
  <c r="F119" i="37" s="1"/>
  <c r="F236" i="37" s="1"/>
  <c r="F317" i="156"/>
  <c r="D119" i="37" s="1"/>
  <c r="D236" i="37" s="1"/>
  <c r="D317" i="156"/>
  <c r="B119" i="37" s="1"/>
  <c r="B236" i="37" s="1"/>
  <c r="I303" i="156"/>
  <c r="E303" i="156"/>
  <c r="E317" i="156" l="1"/>
  <c r="C119" i="37" s="1"/>
  <c r="C236" i="37" s="1"/>
  <c r="G303" i="156"/>
  <c r="I317" i="156"/>
  <c r="G119" i="37" s="1"/>
  <c r="G236" i="37" s="1"/>
  <c r="K303" i="156"/>
  <c r="N303" i="156"/>
  <c r="C5" i="37"/>
  <c r="D6" i="157"/>
  <c r="C5" i="57" s="1"/>
  <c r="G317" i="156" l="1"/>
  <c r="E119" i="37" s="1"/>
  <c r="E236" i="37"/>
  <c r="N317" i="156"/>
  <c r="L119" i="37" s="1"/>
  <c r="K317" i="156"/>
  <c r="I119" i="37" s="1"/>
  <c r="I236" i="37" s="1"/>
  <c r="L236" i="37"/>
  <c r="C5" i="46"/>
  <c r="I145" i="157"/>
  <c r="H69" i="157"/>
  <c r="J69" i="157" l="1"/>
  <c r="J243" i="156"/>
  <c r="I164" i="156" l="1"/>
  <c r="I165" i="156"/>
  <c r="N165" i="156" l="1"/>
  <c r="K165" i="156"/>
  <c r="N164" i="156"/>
  <c r="K164" i="156"/>
  <c r="E11" i="156"/>
  <c r="K163" i="156" l="1"/>
  <c r="J183" i="156"/>
  <c r="H183" i="156"/>
  <c r="F183" i="156"/>
  <c r="D183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25" i="157"/>
  <c r="H320" i="157"/>
  <c r="H319" i="157"/>
  <c r="H318" i="157"/>
  <c r="H317" i="157"/>
  <c r="H300" i="157"/>
  <c r="H295" i="157"/>
  <c r="H294" i="157"/>
  <c r="H293" i="157"/>
  <c r="H292" i="157"/>
  <c r="H275" i="157"/>
  <c r="H270" i="157"/>
  <c r="H269" i="157"/>
  <c r="H268" i="157"/>
  <c r="H267" i="157"/>
  <c r="H250" i="157"/>
  <c r="H245" i="157"/>
  <c r="H244" i="157"/>
  <c r="H243" i="157"/>
  <c r="H242" i="157"/>
  <c r="H225" i="157"/>
  <c r="H220" i="157"/>
  <c r="H219" i="157"/>
  <c r="H218" i="157"/>
  <c r="H217" i="157"/>
  <c r="H200" i="157"/>
  <c r="H195" i="157"/>
  <c r="H194" i="157"/>
  <c r="H193" i="157"/>
  <c r="H192" i="157"/>
  <c r="H175" i="157"/>
  <c r="H170" i="157"/>
  <c r="H169" i="157"/>
  <c r="H168" i="157"/>
  <c r="H167" i="157"/>
  <c r="H150" i="157"/>
  <c r="H147" i="157"/>
  <c r="H146" i="157"/>
  <c r="H141" i="157"/>
  <c r="H136" i="157"/>
  <c r="H135" i="157"/>
  <c r="H134" i="157"/>
  <c r="H133" i="157"/>
  <c r="H116" i="157"/>
  <c r="H111" i="157"/>
  <c r="H110" i="157"/>
  <c r="H109" i="157"/>
  <c r="H108" i="157"/>
  <c r="H90" i="157"/>
  <c r="H87" i="157"/>
  <c r="H86" i="157"/>
  <c r="H81" i="157"/>
  <c r="H76" i="157"/>
  <c r="J76" i="157" s="1"/>
  <c r="H75" i="157"/>
  <c r="H74" i="157"/>
  <c r="H66" i="157"/>
  <c r="H65" i="157"/>
  <c r="H60" i="157"/>
  <c r="H56" i="157"/>
  <c r="H55" i="157"/>
  <c r="H50" i="157"/>
  <c r="H47" i="157"/>
  <c r="H46" i="157"/>
  <c r="H41" i="157"/>
  <c r="H38" i="157"/>
  <c r="H37" i="157"/>
  <c r="H32" i="157"/>
  <c r="H27" i="157"/>
  <c r="H26" i="157"/>
  <c r="H25" i="157"/>
  <c r="H24" i="157"/>
  <c r="H19" i="157"/>
  <c r="H14" i="157"/>
  <c r="H13" i="157"/>
  <c r="H12" i="157"/>
  <c r="H11" i="157"/>
  <c r="I374" i="156"/>
  <c r="I373" i="156"/>
  <c r="I372" i="156"/>
  <c r="I371" i="156"/>
  <c r="I369" i="156"/>
  <c r="I368" i="156"/>
  <c r="I367" i="156"/>
  <c r="I366" i="156"/>
  <c r="I362" i="156"/>
  <c r="I361" i="156"/>
  <c r="I360" i="156"/>
  <c r="I359" i="156"/>
  <c r="I357" i="156"/>
  <c r="I356" i="156"/>
  <c r="I355" i="156"/>
  <c r="I354" i="156"/>
  <c r="I337" i="156"/>
  <c r="I336" i="156"/>
  <c r="I335" i="156"/>
  <c r="I334" i="156"/>
  <c r="I332" i="156"/>
  <c r="I331" i="156"/>
  <c r="I330" i="156"/>
  <c r="I329" i="156"/>
  <c r="I312" i="156"/>
  <c r="I311" i="156"/>
  <c r="I310" i="156"/>
  <c r="I309" i="156"/>
  <c r="I307" i="156"/>
  <c r="I306" i="156"/>
  <c r="I305" i="156"/>
  <c r="I302" i="156"/>
  <c r="I285" i="156"/>
  <c r="I284" i="156"/>
  <c r="I283" i="156"/>
  <c r="I282" i="156"/>
  <c r="I280" i="156"/>
  <c r="I279" i="156"/>
  <c r="I278" i="156"/>
  <c r="I277" i="156"/>
  <c r="I259" i="156"/>
  <c r="I258" i="156"/>
  <c r="I257" i="156"/>
  <c r="I256" i="156"/>
  <c r="I254" i="156"/>
  <c r="K253" i="156"/>
  <c r="I252" i="156"/>
  <c r="I251" i="156"/>
  <c r="I232" i="156"/>
  <c r="I231" i="156"/>
  <c r="I229" i="156"/>
  <c r="I228" i="156"/>
  <c r="I223" i="156"/>
  <c r="I222" i="156"/>
  <c r="I220" i="156"/>
  <c r="I219" i="156"/>
  <c r="I201" i="156"/>
  <c r="I200" i="156"/>
  <c r="I198" i="156"/>
  <c r="I197" i="156"/>
  <c r="I192" i="156"/>
  <c r="I191" i="156"/>
  <c r="I190" i="156"/>
  <c r="I187" i="156"/>
  <c r="I186" i="156"/>
  <c r="I185" i="156"/>
  <c r="I184" i="156"/>
  <c r="I179" i="156"/>
  <c r="I178" i="156"/>
  <c r="I177" i="156"/>
  <c r="I175" i="156"/>
  <c r="I174" i="156"/>
  <c r="I169" i="156"/>
  <c r="I168" i="156"/>
  <c r="I167" i="156"/>
  <c r="I159" i="156"/>
  <c r="I158" i="156"/>
  <c r="I157" i="156"/>
  <c r="I155" i="156"/>
  <c r="I154" i="156"/>
  <c r="I149" i="156"/>
  <c r="I148" i="156"/>
  <c r="I147" i="156"/>
  <c r="I145" i="156"/>
  <c r="I144" i="156"/>
  <c r="I139" i="156"/>
  <c r="I138" i="156"/>
  <c r="I136" i="156"/>
  <c r="I135" i="156"/>
  <c r="I130" i="156"/>
  <c r="I129" i="156"/>
  <c r="I128" i="156"/>
  <c r="I127" i="156"/>
  <c r="I125" i="156"/>
  <c r="I124" i="156"/>
  <c r="I123" i="156"/>
  <c r="I122" i="156"/>
  <c r="I117" i="156"/>
  <c r="I116" i="156"/>
  <c r="I114" i="156"/>
  <c r="I113" i="156"/>
  <c r="I108" i="156"/>
  <c r="I107" i="156"/>
  <c r="I106" i="156"/>
  <c r="I105" i="156"/>
  <c r="I103" i="156"/>
  <c r="I102" i="156"/>
  <c r="I101" i="156"/>
  <c r="I100" i="156"/>
  <c r="I95" i="156"/>
  <c r="I94" i="156"/>
  <c r="I93" i="156"/>
  <c r="I92" i="156"/>
  <c r="I90" i="156"/>
  <c r="I89" i="156"/>
  <c r="I88" i="156"/>
  <c r="I87" i="156"/>
  <c r="I82" i="156"/>
  <c r="I81" i="156"/>
  <c r="I79" i="156"/>
  <c r="I78" i="156"/>
  <c r="I73" i="156"/>
  <c r="I72" i="156"/>
  <c r="I70" i="156"/>
  <c r="I69" i="156"/>
  <c r="I64" i="156"/>
  <c r="I63" i="156"/>
  <c r="I61" i="156"/>
  <c r="I60" i="156"/>
  <c r="I55" i="156"/>
  <c r="I54" i="156"/>
  <c r="I53" i="156"/>
  <c r="I51" i="156"/>
  <c r="I50" i="156"/>
  <c r="I45" i="156"/>
  <c r="I44" i="156"/>
  <c r="I43" i="156"/>
  <c r="I41" i="156"/>
  <c r="I40" i="156"/>
  <c r="I35" i="156"/>
  <c r="I34" i="156"/>
  <c r="I32" i="156"/>
  <c r="I31" i="156"/>
  <c r="I14" i="156"/>
  <c r="I15" i="156"/>
  <c r="I12" i="156"/>
  <c r="I11" i="156"/>
  <c r="E192" i="156"/>
  <c r="E191" i="156"/>
  <c r="E190" i="156"/>
  <c r="E187" i="156"/>
  <c r="E185" i="156"/>
  <c r="E184" i="156"/>
  <c r="B1" i="157"/>
  <c r="I10" i="57" l="1"/>
  <c r="I15" i="57"/>
  <c r="I18" i="57"/>
  <c r="I16" i="57"/>
  <c r="I17" i="57"/>
  <c r="I13" i="46"/>
  <c r="I10" i="46"/>
  <c r="I15" i="46"/>
  <c r="I11" i="46"/>
  <c r="I16" i="46"/>
  <c r="I12" i="46"/>
  <c r="I17" i="46"/>
  <c r="J26" i="157"/>
  <c r="J38" i="157"/>
  <c r="J50" i="157"/>
  <c r="J65" i="157"/>
  <c r="J90" i="157"/>
  <c r="J111" i="157"/>
  <c r="J135" i="157"/>
  <c r="J147" i="157"/>
  <c r="J169" i="157"/>
  <c r="J193" i="157"/>
  <c r="J217" i="157"/>
  <c r="J225" i="157"/>
  <c r="J245" i="157"/>
  <c r="J269" i="157"/>
  <c r="J293" i="157"/>
  <c r="J317" i="157"/>
  <c r="J325" i="157"/>
  <c r="J11" i="157"/>
  <c r="J19" i="157"/>
  <c r="J27" i="157"/>
  <c r="J41" i="157"/>
  <c r="J55" i="157"/>
  <c r="J66" i="157"/>
  <c r="J81" i="157"/>
  <c r="J108" i="157"/>
  <c r="J116" i="157"/>
  <c r="J136" i="157"/>
  <c r="J150" i="157"/>
  <c r="J194" i="157"/>
  <c r="J218" i="157"/>
  <c r="J242" i="157"/>
  <c r="J250" i="157"/>
  <c r="J270" i="157"/>
  <c r="J294" i="157"/>
  <c r="J318" i="157"/>
  <c r="J12" i="157"/>
  <c r="J24" i="157"/>
  <c r="J32" i="157"/>
  <c r="J46" i="157"/>
  <c r="J56" i="157"/>
  <c r="J74" i="157"/>
  <c r="J86" i="157"/>
  <c r="J109" i="157"/>
  <c r="J133" i="157"/>
  <c r="J141" i="157"/>
  <c r="J167" i="157"/>
  <c r="J175" i="157"/>
  <c r="J195" i="157"/>
  <c r="J219" i="157"/>
  <c r="J243" i="157"/>
  <c r="J267" i="157"/>
  <c r="J275" i="157"/>
  <c r="J295" i="157"/>
  <c r="J319" i="157"/>
  <c r="J13" i="157"/>
  <c r="J25" i="157"/>
  <c r="J37" i="157"/>
  <c r="J47" i="157"/>
  <c r="J60" i="157"/>
  <c r="J75" i="157"/>
  <c r="J87" i="157"/>
  <c r="J110" i="157"/>
  <c r="J107" i="157" s="1"/>
  <c r="J134" i="157"/>
  <c r="J146" i="157"/>
  <c r="J168" i="157"/>
  <c r="J192" i="157"/>
  <c r="J200" i="157"/>
  <c r="J220" i="157"/>
  <c r="J244" i="157"/>
  <c r="J268" i="157"/>
  <c r="J266" i="157" s="1"/>
  <c r="J292" i="157"/>
  <c r="J300" i="157"/>
  <c r="J320" i="157"/>
  <c r="K15" i="156"/>
  <c r="K34" i="156"/>
  <c r="K43" i="156"/>
  <c r="K51" i="156"/>
  <c r="K69" i="156"/>
  <c r="K78" i="156"/>
  <c r="K87" i="156"/>
  <c r="K92" i="156"/>
  <c r="K100" i="156"/>
  <c r="K105" i="156"/>
  <c r="K113" i="156"/>
  <c r="K122" i="156"/>
  <c r="K127" i="156"/>
  <c r="K135" i="156"/>
  <c r="K144" i="156"/>
  <c r="K149" i="156"/>
  <c r="K158" i="156"/>
  <c r="K169" i="156"/>
  <c r="K178" i="156"/>
  <c r="K186" i="156"/>
  <c r="K192" i="156"/>
  <c r="K201" i="156"/>
  <c r="K223" i="156"/>
  <c r="K232" i="156"/>
  <c r="K254" i="156"/>
  <c r="K259" i="156"/>
  <c r="K280" i="156"/>
  <c r="K285" i="156"/>
  <c r="K307" i="156"/>
  <c r="K312" i="156"/>
  <c r="K332" i="156"/>
  <c r="K337" i="156"/>
  <c r="K357" i="156"/>
  <c r="K362" i="156"/>
  <c r="K369" i="156"/>
  <c r="K374" i="156"/>
  <c r="K35" i="156"/>
  <c r="K44" i="156"/>
  <c r="K53" i="156"/>
  <c r="K70" i="156"/>
  <c r="K79" i="156"/>
  <c r="K88" i="156"/>
  <c r="K93" i="156"/>
  <c r="K101" i="156"/>
  <c r="K106" i="156"/>
  <c r="K114" i="156"/>
  <c r="K123" i="156"/>
  <c r="K128" i="156"/>
  <c r="K136" i="156"/>
  <c r="K145" i="156"/>
  <c r="K154" i="156"/>
  <c r="K159" i="156"/>
  <c r="K174" i="156"/>
  <c r="K179" i="156"/>
  <c r="K187" i="156"/>
  <c r="K197" i="156"/>
  <c r="K219" i="156"/>
  <c r="K228" i="156"/>
  <c r="K251" i="156"/>
  <c r="K256" i="156"/>
  <c r="K277" i="156"/>
  <c r="K282" i="156"/>
  <c r="K302" i="156"/>
  <c r="K309" i="156"/>
  <c r="K329" i="156"/>
  <c r="K334" i="156"/>
  <c r="K354" i="156"/>
  <c r="K359" i="156"/>
  <c r="K366" i="156"/>
  <c r="K371" i="156"/>
  <c r="G187" i="156"/>
  <c r="K11" i="156"/>
  <c r="K31" i="156"/>
  <c r="K40" i="156"/>
  <c r="K45" i="156"/>
  <c r="K54" i="156"/>
  <c r="K72" i="156"/>
  <c r="K81" i="156"/>
  <c r="K94" i="156"/>
  <c r="K102" i="156"/>
  <c r="K107" i="156"/>
  <c r="K116" i="156"/>
  <c r="K124" i="156"/>
  <c r="K129" i="156"/>
  <c r="K138" i="156"/>
  <c r="K147" i="156"/>
  <c r="K155" i="156"/>
  <c r="K167" i="156"/>
  <c r="K175" i="156"/>
  <c r="K184" i="156"/>
  <c r="K190" i="156"/>
  <c r="K198" i="156"/>
  <c r="K220" i="156"/>
  <c r="K229" i="156"/>
  <c r="K252" i="156"/>
  <c r="K250" i="156" s="1"/>
  <c r="K257" i="156"/>
  <c r="K278" i="156"/>
  <c r="K283" i="156"/>
  <c r="K305" i="156"/>
  <c r="K310" i="156"/>
  <c r="K330" i="156"/>
  <c r="K335" i="156"/>
  <c r="K355" i="156"/>
  <c r="K360" i="156"/>
  <c r="K367" i="156"/>
  <c r="K372" i="156"/>
  <c r="K12" i="156"/>
  <c r="K32" i="156"/>
  <c r="K41" i="156"/>
  <c r="K50" i="156"/>
  <c r="K55" i="156"/>
  <c r="K64" i="156"/>
  <c r="K73" i="156"/>
  <c r="K82" i="156"/>
  <c r="K90" i="156"/>
  <c r="K95" i="156"/>
  <c r="K103" i="156"/>
  <c r="K108" i="156"/>
  <c r="K117" i="156"/>
  <c r="K125" i="156"/>
  <c r="K130" i="156"/>
  <c r="K139" i="156"/>
  <c r="K148" i="156"/>
  <c r="K157" i="156"/>
  <c r="K168" i="156"/>
  <c r="K177" i="156"/>
  <c r="K185" i="156"/>
  <c r="K191" i="156"/>
  <c r="K199" i="156"/>
  <c r="K222" i="156"/>
  <c r="K231" i="156"/>
  <c r="K266" i="156"/>
  <c r="I60" i="37" s="1"/>
  <c r="K258" i="156"/>
  <c r="K279" i="156"/>
  <c r="K284" i="156"/>
  <c r="K306" i="156"/>
  <c r="K301" i="156" s="1"/>
  <c r="K311" i="156"/>
  <c r="K331" i="156"/>
  <c r="K328" i="156" s="1"/>
  <c r="K336" i="156"/>
  <c r="K356" i="156"/>
  <c r="K361" i="156"/>
  <c r="K368" i="156"/>
  <c r="K373" i="156"/>
  <c r="K89" i="156"/>
  <c r="K63" i="156"/>
  <c r="K61" i="156"/>
  <c r="K60" i="156"/>
  <c r="J162" i="157"/>
  <c r="I78" i="37" s="1"/>
  <c r="I11" i="57"/>
  <c r="I12" i="57"/>
  <c r="I13" i="57"/>
  <c r="J14" i="157"/>
  <c r="I18" i="46"/>
  <c r="L18" i="46"/>
  <c r="K91" i="156"/>
  <c r="K68" i="156"/>
  <c r="I22" i="46"/>
  <c r="I46" i="37" s="1"/>
  <c r="I9" i="46"/>
  <c r="I27" i="46"/>
  <c r="I51" i="37" s="1"/>
  <c r="I14" i="46"/>
  <c r="J120" i="157"/>
  <c r="I34" i="37" s="1"/>
  <c r="M170" i="157"/>
  <c r="J170" i="157"/>
  <c r="J254" i="157"/>
  <c r="I155" i="37" s="1"/>
  <c r="J304" i="157"/>
  <c r="I191" i="37" s="1"/>
  <c r="J279" i="157"/>
  <c r="I167" i="37" s="1"/>
  <c r="J229" i="157"/>
  <c r="I143" i="37" s="1"/>
  <c r="N14" i="156"/>
  <c r="K14" i="156"/>
  <c r="K112" i="156"/>
  <c r="K218" i="156"/>
  <c r="K269" i="156"/>
  <c r="I63" i="37" s="1"/>
  <c r="K294" i="156"/>
  <c r="I99" i="37" s="1"/>
  <c r="K308" i="156"/>
  <c r="K346" i="156"/>
  <c r="I136" i="37" s="1"/>
  <c r="K358" i="156"/>
  <c r="K21" i="156"/>
  <c r="I227" i="37" s="1"/>
  <c r="K349" i="156"/>
  <c r="I139" i="37"/>
  <c r="E183" i="156"/>
  <c r="I183" i="156"/>
  <c r="H299" i="157"/>
  <c r="H298" i="157"/>
  <c r="H297" i="157"/>
  <c r="H274" i="157"/>
  <c r="H273" i="157"/>
  <c r="H272" i="157"/>
  <c r="H324" i="157"/>
  <c r="H323" i="157"/>
  <c r="H322" i="157"/>
  <c r="H224" i="157"/>
  <c r="H223" i="157"/>
  <c r="H222" i="157"/>
  <c r="H174" i="157"/>
  <c r="H173" i="157"/>
  <c r="H172" i="157"/>
  <c r="H249" i="157"/>
  <c r="H248" i="157"/>
  <c r="H247" i="157"/>
  <c r="H149" i="157"/>
  <c r="H140" i="157"/>
  <c r="H139" i="157"/>
  <c r="H138" i="157"/>
  <c r="H115" i="157"/>
  <c r="H114" i="157"/>
  <c r="J113" i="157"/>
  <c r="H89" i="157"/>
  <c r="H80" i="157"/>
  <c r="H79" i="157"/>
  <c r="H78" i="157"/>
  <c r="H68" i="157"/>
  <c r="H59" i="157"/>
  <c r="H58" i="157"/>
  <c r="H49" i="157"/>
  <c r="H40" i="157"/>
  <c r="H31" i="157"/>
  <c r="H30" i="157"/>
  <c r="H29" i="157"/>
  <c r="H18" i="157"/>
  <c r="H17" i="157"/>
  <c r="H16" i="157"/>
  <c r="H199" i="157"/>
  <c r="H198" i="157"/>
  <c r="H197" i="157"/>
  <c r="K10" i="156" l="1"/>
  <c r="K378" i="156"/>
  <c r="I215" i="37" s="1"/>
  <c r="K322" i="156"/>
  <c r="I124" i="37" s="1"/>
  <c r="K153" i="156"/>
  <c r="K77" i="156"/>
  <c r="K143" i="156"/>
  <c r="K238" i="156"/>
  <c r="I10" i="37" s="1"/>
  <c r="J85" i="157"/>
  <c r="J102" i="157"/>
  <c r="I30" i="37" s="1"/>
  <c r="J241" i="157"/>
  <c r="K289" i="156"/>
  <c r="I94" i="37" s="1"/>
  <c r="K173" i="156"/>
  <c r="K104" i="156"/>
  <c r="K380" i="156"/>
  <c r="I217" i="37" s="1"/>
  <c r="I22" i="57"/>
  <c r="I179" i="37" s="1"/>
  <c r="I9" i="57"/>
  <c r="J291" i="157"/>
  <c r="J145" i="157"/>
  <c r="J216" i="157"/>
  <c r="J228" i="157" s="1"/>
  <c r="I142" i="37" s="1"/>
  <c r="K333" i="156"/>
  <c r="K281" i="156"/>
  <c r="K255" i="156"/>
  <c r="K244" i="156"/>
  <c r="I16" i="37" s="1"/>
  <c r="K240" i="156"/>
  <c r="I12" i="37" s="1"/>
  <c r="K365" i="156"/>
  <c r="K196" i="156"/>
  <c r="K202" i="156" s="1"/>
  <c r="K86" i="156"/>
  <c r="K59" i="156"/>
  <c r="K243" i="156"/>
  <c r="I15" i="37" s="1"/>
  <c r="K146" i="156"/>
  <c r="K370" i="156"/>
  <c r="K227" i="156"/>
  <c r="K126" i="156"/>
  <c r="K166" i="156"/>
  <c r="K39" i="156"/>
  <c r="K176" i="156"/>
  <c r="K30" i="156"/>
  <c r="I25" i="57"/>
  <c r="I182" i="37" s="1"/>
  <c r="I24" i="57"/>
  <c r="I181" i="37" s="1"/>
  <c r="I27" i="57"/>
  <c r="I184" i="37" s="1"/>
  <c r="I23" i="57"/>
  <c r="I180" i="37" s="1"/>
  <c r="I28" i="57"/>
  <c r="I185" i="37" s="1"/>
  <c r="I14" i="57"/>
  <c r="I29" i="57"/>
  <c r="I186" i="37" s="1"/>
  <c r="I30" i="57"/>
  <c r="I187" i="37" s="1"/>
  <c r="I24" i="46"/>
  <c r="I48" i="37" s="1"/>
  <c r="I23" i="46"/>
  <c r="I47" i="37" s="1"/>
  <c r="I21" i="46"/>
  <c r="I45" i="37" s="1"/>
  <c r="I30" i="46"/>
  <c r="I54" i="37" s="1"/>
  <c r="I29" i="46"/>
  <c r="I53" i="37" s="1"/>
  <c r="I28" i="46"/>
  <c r="I52" i="37" s="1"/>
  <c r="I25" i="46"/>
  <c r="I49" i="37" s="1"/>
  <c r="J94" i="157"/>
  <c r="I22" i="37" s="1"/>
  <c r="J54" i="157"/>
  <c r="J154" i="157"/>
  <c r="I70" i="37" s="1"/>
  <c r="J316" i="157"/>
  <c r="J64" i="157"/>
  <c r="J179" i="157"/>
  <c r="I82" i="37" s="1"/>
  <c r="J45" i="157"/>
  <c r="J191" i="157"/>
  <c r="J329" i="157"/>
  <c r="I203" i="37" s="1"/>
  <c r="J97" i="157"/>
  <c r="I25" i="37" s="1"/>
  <c r="J132" i="157"/>
  <c r="J23" i="157"/>
  <c r="J204" i="157"/>
  <c r="I106" i="37" s="1"/>
  <c r="J73" i="157"/>
  <c r="J199" i="157"/>
  <c r="J174" i="157"/>
  <c r="J322" i="157"/>
  <c r="J328" i="157"/>
  <c r="I202" i="37" s="1"/>
  <c r="J16" i="157"/>
  <c r="J30" i="157"/>
  <c r="J58" i="157"/>
  <c r="J79" i="157"/>
  <c r="J114" i="157"/>
  <c r="J140" i="157"/>
  <c r="J249" i="157"/>
  <c r="M249" i="157"/>
  <c r="J222" i="157"/>
  <c r="J323" i="157"/>
  <c r="J274" i="157"/>
  <c r="J312" i="157"/>
  <c r="I199" i="37" s="1"/>
  <c r="J280" i="157"/>
  <c r="I168" i="37" s="1"/>
  <c r="J232" i="157"/>
  <c r="I146" i="37" s="1"/>
  <c r="J122" i="157"/>
  <c r="I36" i="37" s="1"/>
  <c r="J331" i="157"/>
  <c r="I205" i="37" s="1"/>
  <c r="J287" i="157"/>
  <c r="I175" i="37" s="1"/>
  <c r="J255" i="157"/>
  <c r="I156" i="37" s="1"/>
  <c r="J207" i="157"/>
  <c r="I109" i="37" s="1"/>
  <c r="J306" i="157"/>
  <c r="I193" i="37" s="1"/>
  <c r="J262" i="157"/>
  <c r="I163" i="37" s="1"/>
  <c r="J230" i="157"/>
  <c r="I144" i="37" s="1"/>
  <c r="J128" i="157"/>
  <c r="I42" i="37" s="1"/>
  <c r="J281" i="157"/>
  <c r="I169" i="37" s="1"/>
  <c r="J237" i="157"/>
  <c r="I151" i="37" s="1"/>
  <c r="J205" i="157"/>
  <c r="I107" i="37" s="1"/>
  <c r="J123" i="157"/>
  <c r="I37" i="37" s="1"/>
  <c r="J49" i="157"/>
  <c r="J139" i="157"/>
  <c r="J299" i="157"/>
  <c r="J197" i="157"/>
  <c r="J17" i="157"/>
  <c r="J31" i="157"/>
  <c r="J59" i="157"/>
  <c r="J80" i="157"/>
  <c r="J115" i="157"/>
  <c r="J149" i="157"/>
  <c r="J172" i="157"/>
  <c r="J223" i="157"/>
  <c r="J324" i="157"/>
  <c r="J297" i="157"/>
  <c r="J278" i="157"/>
  <c r="I166" i="37" s="1"/>
  <c r="J253" i="157"/>
  <c r="I154" i="37" s="1"/>
  <c r="J203" i="157"/>
  <c r="I105" i="37" s="1"/>
  <c r="J29" i="157"/>
  <c r="J78" i="157"/>
  <c r="J248" i="157"/>
  <c r="M248" i="157"/>
  <c r="J273" i="157"/>
  <c r="J303" i="157"/>
  <c r="I190" i="37" s="1"/>
  <c r="J182" i="157"/>
  <c r="I85" i="37" s="1"/>
  <c r="J198" i="157"/>
  <c r="J18" i="157"/>
  <c r="J40" i="157"/>
  <c r="J68" i="157"/>
  <c r="J89" i="157"/>
  <c r="J138" i="157"/>
  <c r="J247" i="157"/>
  <c r="M247" i="157"/>
  <c r="J173" i="157"/>
  <c r="J224" i="157"/>
  <c r="J272" i="157"/>
  <c r="J298" i="157"/>
  <c r="J95" i="157"/>
  <c r="I23" i="37" s="1"/>
  <c r="J119" i="157"/>
  <c r="I33" i="37" s="1"/>
  <c r="J10" i="157"/>
  <c r="J332" i="157"/>
  <c r="I206" i="37" s="1"/>
  <c r="J256" i="157"/>
  <c r="I157" i="37" s="1"/>
  <c r="J212" i="157"/>
  <c r="I114" i="37" s="1"/>
  <c r="J180" i="157"/>
  <c r="I83" i="37" s="1"/>
  <c r="J155" i="157"/>
  <c r="I71" i="37" s="1"/>
  <c r="J36" i="157"/>
  <c r="J96" i="157"/>
  <c r="I24" i="37" s="1"/>
  <c r="J307" i="157"/>
  <c r="I194" i="37" s="1"/>
  <c r="J231" i="157"/>
  <c r="I145" i="37" s="1"/>
  <c r="J187" i="157"/>
  <c r="I90" i="37" s="1"/>
  <c r="J121" i="157"/>
  <c r="I35" i="37" s="1"/>
  <c r="J330" i="157"/>
  <c r="I204" i="37" s="1"/>
  <c r="J282" i="157"/>
  <c r="I170" i="37" s="1"/>
  <c r="J206" i="157"/>
  <c r="I108" i="37" s="1"/>
  <c r="J157" i="157"/>
  <c r="I73" i="37" s="1"/>
  <c r="J337" i="157"/>
  <c r="I211" i="37" s="1"/>
  <c r="J305" i="157"/>
  <c r="I192" i="37" s="1"/>
  <c r="J257" i="157"/>
  <c r="I158" i="37" s="1"/>
  <c r="J181" i="157"/>
  <c r="I84" i="37" s="1"/>
  <c r="J156" i="157"/>
  <c r="I72" i="37" s="1"/>
  <c r="K183" i="156"/>
  <c r="K156" i="156"/>
  <c r="K340" i="156"/>
  <c r="I130" i="37" s="1"/>
  <c r="K315" i="156"/>
  <c r="I117" i="37" s="1"/>
  <c r="K263" i="156"/>
  <c r="I57" i="37" s="1"/>
  <c r="K343" i="156"/>
  <c r="I133" i="37" s="1"/>
  <c r="K221" i="156"/>
  <c r="K323" i="156"/>
  <c r="I125" i="37" s="1"/>
  <c r="K245" i="156"/>
  <c r="I17" i="37" s="1"/>
  <c r="K230" i="156"/>
  <c r="K49" i="156"/>
  <c r="K237" i="156"/>
  <c r="I9" i="37" s="1"/>
  <c r="K383" i="156"/>
  <c r="I220" i="37" s="1"/>
  <c r="K353" i="156"/>
  <c r="K341" i="156"/>
  <c r="I131" i="37" s="1"/>
  <c r="K316" i="156"/>
  <c r="I118" i="37" s="1"/>
  <c r="K276" i="156"/>
  <c r="K264" i="156"/>
  <c r="I58" i="37" s="1"/>
  <c r="K239" i="156"/>
  <c r="I11" i="37" s="1"/>
  <c r="K52" i="156"/>
  <c r="K121" i="156"/>
  <c r="K42" i="156"/>
  <c r="K99" i="156"/>
  <c r="K134" i="156"/>
  <c r="K20" i="156"/>
  <c r="I226" i="37" s="1"/>
  <c r="K385" i="156"/>
  <c r="I222" i="37" s="1"/>
  <c r="K348" i="156"/>
  <c r="I138" i="37" s="1"/>
  <c r="K324" i="156"/>
  <c r="I126" i="37" s="1"/>
  <c r="K296" i="156"/>
  <c r="I101" i="37" s="1"/>
  <c r="K271" i="156"/>
  <c r="I65" i="37" s="1"/>
  <c r="K22" i="156"/>
  <c r="I228" i="37" s="1"/>
  <c r="K379" i="156"/>
  <c r="I216" i="37" s="1"/>
  <c r="K342" i="156"/>
  <c r="I132" i="37" s="1"/>
  <c r="K318" i="156"/>
  <c r="I120" i="37" s="1"/>
  <c r="K290" i="156"/>
  <c r="I95" i="37" s="1"/>
  <c r="K265" i="156"/>
  <c r="I59" i="37" s="1"/>
  <c r="K137" i="156"/>
  <c r="K71" i="156"/>
  <c r="K381" i="156"/>
  <c r="I218" i="37" s="1"/>
  <c r="K344" i="156"/>
  <c r="I134" i="37" s="1"/>
  <c r="K320" i="156"/>
  <c r="I122" i="37" s="1"/>
  <c r="K292" i="156"/>
  <c r="I97" i="37" s="1"/>
  <c r="K267" i="156"/>
  <c r="I61" i="37" s="1"/>
  <c r="K25" i="156"/>
  <c r="I231" i="37" s="1"/>
  <c r="K150" i="156"/>
  <c r="K170" i="156"/>
  <c r="K319" i="156"/>
  <c r="I121" i="37" s="1"/>
  <c r="K291" i="156"/>
  <c r="I96" i="37" s="1"/>
  <c r="K384" i="156"/>
  <c r="I221" i="37" s="1"/>
  <c r="K347" i="156"/>
  <c r="I137" i="37" s="1"/>
  <c r="K295" i="156"/>
  <c r="I100" i="37" s="1"/>
  <c r="K270" i="156"/>
  <c r="I64" i="37" s="1"/>
  <c r="K80" i="156"/>
  <c r="K386" i="156"/>
  <c r="I223" i="37" s="1"/>
  <c r="K325" i="156"/>
  <c r="I127" i="37" s="1"/>
  <c r="K297" i="156"/>
  <c r="I102" i="37" s="1"/>
  <c r="K272" i="156"/>
  <c r="I66" i="37" s="1"/>
  <c r="K33" i="156"/>
  <c r="K62" i="156"/>
  <c r="K180" i="156"/>
  <c r="I26" i="57"/>
  <c r="I183" i="37" s="1"/>
  <c r="I19" i="57"/>
  <c r="I31" i="57" s="1"/>
  <c r="I188" i="37" s="1"/>
  <c r="I26" i="46"/>
  <c r="I50" i="37" s="1"/>
  <c r="I19" i="46"/>
  <c r="I31" i="46" s="1"/>
  <c r="I55" i="37" s="1"/>
  <c r="J28" i="157"/>
  <c r="J77" i="157"/>
  <c r="J101" i="157"/>
  <c r="I29" i="37" s="1"/>
  <c r="J88" i="157"/>
  <c r="J99" i="157"/>
  <c r="I27" i="37" s="1"/>
  <c r="J137" i="157"/>
  <c r="J259" i="157"/>
  <c r="I160" i="37" s="1"/>
  <c r="J271" i="157"/>
  <c r="J284" i="157"/>
  <c r="I172" i="37" s="1"/>
  <c r="J166" i="157"/>
  <c r="J112" i="157"/>
  <c r="J125" i="157"/>
  <c r="I39" i="37" s="1"/>
  <c r="J334" i="157"/>
  <c r="I208" i="37" s="1"/>
  <c r="J321" i="157"/>
  <c r="J15" i="157"/>
  <c r="J57" i="157"/>
  <c r="J234" i="157"/>
  <c r="I148" i="37" s="1"/>
  <c r="J221" i="157"/>
  <c r="J209" i="157"/>
  <c r="I111" i="37" s="1"/>
  <c r="J196" i="157"/>
  <c r="J148" i="157"/>
  <c r="J159" i="157"/>
  <c r="I75" i="37" s="1"/>
  <c r="J171" i="157"/>
  <c r="J309" i="157"/>
  <c r="I196" i="37" s="1"/>
  <c r="J296" i="157"/>
  <c r="J33" i="157"/>
  <c r="J93" i="157"/>
  <c r="I21" i="37" s="1"/>
  <c r="J153" i="157"/>
  <c r="I69" i="37" s="1"/>
  <c r="K321" i="156"/>
  <c r="K313" i="156"/>
  <c r="K268" i="156"/>
  <c r="I62" i="37" s="1"/>
  <c r="K260" i="156"/>
  <c r="K273" i="156" s="1"/>
  <c r="I67" i="37" s="1"/>
  <c r="K24" i="156"/>
  <c r="I230" i="37" s="1"/>
  <c r="K13" i="156"/>
  <c r="K345" i="156"/>
  <c r="I135" i="37" s="1"/>
  <c r="N187" i="156"/>
  <c r="J240" i="156"/>
  <c r="H240" i="156"/>
  <c r="F240" i="156"/>
  <c r="D240" i="156"/>
  <c r="K224" i="156" l="1"/>
  <c r="K338" i="156"/>
  <c r="K350" i="156" s="1"/>
  <c r="I140" i="37" s="1"/>
  <c r="K293" i="156"/>
  <c r="I98" i="37" s="1"/>
  <c r="K131" i="156"/>
  <c r="I21" i="57"/>
  <c r="I178" i="37" s="1"/>
  <c r="J184" i="157"/>
  <c r="I87" i="37" s="1"/>
  <c r="J246" i="157"/>
  <c r="J100" i="157"/>
  <c r="I28" i="37" s="1"/>
  <c r="K286" i="156"/>
  <c r="K298" i="156" s="1"/>
  <c r="I103" i="37" s="1"/>
  <c r="K363" i="156"/>
  <c r="K109" i="156"/>
  <c r="J82" i="157"/>
  <c r="K377" i="156"/>
  <c r="I214" i="37" s="1"/>
  <c r="K233" i="156"/>
  <c r="K382" i="156"/>
  <c r="I219" i="37" s="1"/>
  <c r="K46" i="156"/>
  <c r="K375" i="156"/>
  <c r="K96" i="156"/>
  <c r="K160" i="156"/>
  <c r="I244" i="37"/>
  <c r="I235" i="37"/>
  <c r="I239" i="37"/>
  <c r="I237" i="37"/>
  <c r="J178" i="157"/>
  <c r="I81" i="37" s="1"/>
  <c r="J91" i="157"/>
  <c r="J20" i="157"/>
  <c r="J310" i="157"/>
  <c r="I197" i="37" s="1"/>
  <c r="J236" i="157"/>
  <c r="I150" i="37" s="1"/>
  <c r="J235" i="157"/>
  <c r="I149" i="37" s="1"/>
  <c r="J160" i="157"/>
  <c r="I76" i="37" s="1"/>
  <c r="J286" i="157"/>
  <c r="I174" i="37" s="1"/>
  <c r="J39" i="157"/>
  <c r="J210" i="157"/>
  <c r="I112" i="37" s="1"/>
  <c r="J161" i="157"/>
  <c r="I77" i="37" s="1"/>
  <c r="J186" i="157"/>
  <c r="I89" i="37" s="1"/>
  <c r="J185" i="157"/>
  <c r="I88" i="37" s="1"/>
  <c r="J260" i="157"/>
  <c r="I161" i="37" s="1"/>
  <c r="J336" i="157"/>
  <c r="I210" i="37" s="1"/>
  <c r="J127" i="157"/>
  <c r="I41" i="37" s="1"/>
  <c r="J311" i="157"/>
  <c r="I198" i="37" s="1"/>
  <c r="J48" i="157"/>
  <c r="J335" i="157"/>
  <c r="I209" i="37" s="1"/>
  <c r="J151" i="157"/>
  <c r="J61" i="157"/>
  <c r="J67" i="157"/>
  <c r="J285" i="157"/>
  <c r="I173" i="37" s="1"/>
  <c r="J261" i="157"/>
  <c r="I162" i="37" s="1"/>
  <c r="J126" i="157"/>
  <c r="I40" i="37" s="1"/>
  <c r="J211" i="157"/>
  <c r="I113" i="37" s="1"/>
  <c r="K56" i="156"/>
  <c r="K236" i="156"/>
  <c r="I8" i="37" s="1"/>
  <c r="I238" i="37"/>
  <c r="K74" i="156"/>
  <c r="K83" i="156"/>
  <c r="K288" i="156"/>
  <c r="I93" i="37" s="1"/>
  <c r="K140" i="156"/>
  <c r="K36" i="156"/>
  <c r="K65" i="156"/>
  <c r="J308" i="157"/>
  <c r="I195" i="37" s="1"/>
  <c r="J301" i="157"/>
  <c r="J313" i="157" s="1"/>
  <c r="I200" i="37" s="1"/>
  <c r="J258" i="157"/>
  <c r="I159" i="37" s="1"/>
  <c r="J233" i="157"/>
  <c r="I147" i="37" s="1"/>
  <c r="J226" i="157"/>
  <c r="J238" i="157" s="1"/>
  <c r="I152" i="37" s="1"/>
  <c r="J208" i="157"/>
  <c r="I110" i="37" s="1"/>
  <c r="J201" i="157"/>
  <c r="J213" i="157" s="1"/>
  <c r="I115" i="37" s="1"/>
  <c r="J333" i="157"/>
  <c r="I207" i="37" s="1"/>
  <c r="J326" i="157"/>
  <c r="J338" i="157" s="1"/>
  <c r="I212" i="37" s="1"/>
  <c r="J283" i="157"/>
  <c r="I171" i="37" s="1"/>
  <c r="J276" i="157"/>
  <c r="J288" i="157" s="1"/>
  <c r="I176" i="37" s="1"/>
  <c r="J124" i="157"/>
  <c r="I38" i="37" s="1"/>
  <c r="J117" i="157"/>
  <c r="J129" i="157" s="1"/>
  <c r="I43" i="37" s="1"/>
  <c r="J158" i="157"/>
  <c r="I74" i="37" s="1"/>
  <c r="J142" i="157"/>
  <c r="J163" i="157" s="1"/>
  <c r="I79" i="37" s="1"/>
  <c r="J183" i="157"/>
  <c r="I86" i="37" s="1"/>
  <c r="J176" i="157"/>
  <c r="J188" i="157" s="1"/>
  <c r="I91" i="37" s="1"/>
  <c r="K23" i="156"/>
  <c r="I229" i="37" s="1"/>
  <c r="K17" i="156"/>
  <c r="K26" i="156" s="1"/>
  <c r="I232" i="37" s="1"/>
  <c r="I123" i="37"/>
  <c r="K326" i="156"/>
  <c r="I128" i="37" s="1"/>
  <c r="J42" i="156"/>
  <c r="J251" i="157" l="1"/>
  <c r="J263" i="157" s="1"/>
  <c r="I164" i="37" s="1"/>
  <c r="K387" i="156"/>
  <c r="I224" i="37" s="1"/>
  <c r="I234" i="37"/>
  <c r="I242" i="37"/>
  <c r="J98" i="157"/>
  <c r="I26" i="37" s="1"/>
  <c r="J70" i="157"/>
  <c r="J51" i="157"/>
  <c r="I243" i="37"/>
  <c r="J42" i="157"/>
  <c r="J244" i="156"/>
  <c r="H244" i="156"/>
  <c r="H243" i="156"/>
  <c r="F244" i="156"/>
  <c r="F243" i="156"/>
  <c r="D244" i="156"/>
  <c r="D243" i="156"/>
  <c r="J103" i="157" l="1"/>
  <c r="I31" i="37" s="1"/>
  <c r="N190" i="156"/>
  <c r="N191" i="156"/>
  <c r="J188" i="156"/>
  <c r="F188" i="156"/>
  <c r="D188" i="156"/>
  <c r="E188" i="156"/>
  <c r="G191" i="156"/>
  <c r="G190" i="156"/>
  <c r="B67" i="37" l="1"/>
  <c r="C67" i="37"/>
  <c r="D67" i="37"/>
  <c r="C16" i="57"/>
  <c r="C17" i="57"/>
  <c r="D12" i="157" l="1"/>
  <c r="E312" i="156" l="1"/>
  <c r="J238" i="156"/>
  <c r="H238" i="156"/>
  <c r="F238" i="156"/>
  <c r="E12" i="156"/>
  <c r="E14" i="156"/>
  <c r="E15" i="156"/>
  <c r="E26" i="156"/>
  <c r="E31" i="156"/>
  <c r="E33" i="156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2" i="156"/>
  <c r="E64" i="156"/>
  <c r="E69" i="156"/>
  <c r="E70" i="156"/>
  <c r="E71" i="156"/>
  <c r="E73" i="156"/>
  <c r="E78" i="156"/>
  <c r="E79" i="156"/>
  <c r="E80" i="156"/>
  <c r="E82" i="156"/>
  <c r="E87" i="156"/>
  <c r="E88" i="156"/>
  <c r="E89" i="156"/>
  <c r="E90" i="156"/>
  <c r="E93" i="156"/>
  <c r="E94" i="156"/>
  <c r="E95" i="156"/>
  <c r="E100" i="156"/>
  <c r="E101" i="156"/>
  <c r="E102" i="156"/>
  <c r="E103" i="156"/>
  <c r="E106" i="156"/>
  <c r="E107" i="156"/>
  <c r="E108" i="156"/>
  <c r="E113" i="156"/>
  <c r="E114" i="156"/>
  <c r="E115" i="156"/>
  <c r="E117" i="156"/>
  <c r="E122" i="156"/>
  <c r="E123" i="156"/>
  <c r="E124" i="156"/>
  <c r="E125" i="156"/>
  <c r="E128" i="156"/>
  <c r="E129" i="156"/>
  <c r="E130" i="156"/>
  <c r="E135" i="156"/>
  <c r="E136" i="156"/>
  <c r="E137" i="156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E165" i="156"/>
  <c r="E167" i="156"/>
  <c r="E168" i="156"/>
  <c r="E169" i="156"/>
  <c r="E174" i="156"/>
  <c r="E175" i="156"/>
  <c r="E177" i="156"/>
  <c r="E178" i="156"/>
  <c r="E179" i="156"/>
  <c r="E197" i="156"/>
  <c r="E198" i="156"/>
  <c r="E199" i="156"/>
  <c r="E201" i="156"/>
  <c r="E219" i="156"/>
  <c r="E220" i="156"/>
  <c r="E222" i="156"/>
  <c r="E223" i="156"/>
  <c r="E228" i="156"/>
  <c r="E229" i="156"/>
  <c r="E231" i="156"/>
  <c r="E232" i="156"/>
  <c r="E246" i="156"/>
  <c r="E251" i="156"/>
  <c r="E252" i="156"/>
  <c r="E266" i="156"/>
  <c r="E254" i="156"/>
  <c r="E269" i="156"/>
  <c r="E257" i="156"/>
  <c r="E258" i="156"/>
  <c r="E259" i="156"/>
  <c r="E277" i="156"/>
  <c r="E278" i="156"/>
  <c r="E279" i="156"/>
  <c r="E280" i="156"/>
  <c r="E294" i="156"/>
  <c r="E283" i="156"/>
  <c r="E284" i="156"/>
  <c r="E285" i="156"/>
  <c r="E298" i="156"/>
  <c r="E302" i="156"/>
  <c r="E305" i="156"/>
  <c r="E306" i="156"/>
  <c r="E307" i="156"/>
  <c r="E310" i="156"/>
  <c r="E311" i="156"/>
  <c r="E329" i="156"/>
  <c r="E330" i="156"/>
  <c r="E331" i="156"/>
  <c r="E332" i="156"/>
  <c r="E335" i="156"/>
  <c r="E336" i="156"/>
  <c r="E337" i="156"/>
  <c r="E350" i="156"/>
  <c r="E354" i="156"/>
  <c r="E355" i="156"/>
  <c r="E356" i="156"/>
  <c r="E357" i="156"/>
  <c r="E360" i="156"/>
  <c r="E361" i="156"/>
  <c r="E362" i="156"/>
  <c r="E366" i="156"/>
  <c r="E367" i="156"/>
  <c r="E368" i="156"/>
  <c r="E369" i="156"/>
  <c r="E372" i="156"/>
  <c r="E373" i="156"/>
  <c r="E374" i="156"/>
  <c r="E387" i="156"/>
  <c r="E297" i="156" l="1"/>
  <c r="E324" i="156"/>
  <c r="C126" i="37" s="1"/>
  <c r="E291" i="156"/>
  <c r="E349" i="156"/>
  <c r="E323" i="156"/>
  <c r="C125" i="37" s="1"/>
  <c r="E290" i="156"/>
  <c r="E265" i="156"/>
  <c r="E230" i="156"/>
  <c r="E348" i="156"/>
  <c r="E342" i="156"/>
  <c r="E320" i="156"/>
  <c r="C122" i="37" s="1"/>
  <c r="E264" i="156"/>
  <c r="E347" i="156"/>
  <c r="E272" i="156"/>
  <c r="E25" i="156"/>
  <c r="E341" i="156"/>
  <c r="E292" i="156"/>
  <c r="E296" i="156"/>
  <c r="G165" i="156"/>
  <c r="E319" i="156"/>
  <c r="C121" i="37" s="1"/>
  <c r="E267" i="156"/>
  <c r="E318" i="156"/>
  <c r="C120" i="37" s="1"/>
  <c r="E271" i="156"/>
  <c r="E343" i="156"/>
  <c r="E295" i="156"/>
  <c r="E270" i="156"/>
  <c r="E221" i="156"/>
  <c r="G164" i="156"/>
  <c r="E22" i="156"/>
  <c r="E325" i="156"/>
  <c r="C127" i="37" s="1"/>
  <c r="E380" i="156"/>
  <c r="E383" i="156"/>
  <c r="E379" i="156"/>
  <c r="E378" i="156"/>
  <c r="E13" i="156"/>
  <c r="G14" i="156"/>
  <c r="E240" i="156"/>
  <c r="E386" i="156"/>
  <c r="E384" i="156"/>
  <c r="E381" i="156"/>
  <c r="E244" i="156"/>
  <c r="E243" i="156"/>
  <c r="E42" i="156"/>
  <c r="E30" i="156"/>
  <c r="E238" i="156"/>
  <c r="E126" i="156"/>
  <c r="E24" i="156"/>
  <c r="E166" i="156"/>
  <c r="E39" i="156"/>
  <c r="E10" i="156"/>
  <c r="E333" i="156"/>
  <c r="E173" i="156"/>
  <c r="E112" i="156"/>
  <c r="E163" i="156"/>
  <c r="E146" i="156"/>
  <c r="E104" i="156"/>
  <c r="E99" i="156"/>
  <c r="E91" i="156"/>
  <c r="E77" i="156"/>
  <c r="E68" i="156"/>
  <c r="E370" i="156"/>
  <c r="E328" i="156"/>
  <c r="E143" i="156"/>
  <c r="E281" i="156"/>
  <c r="E227" i="156"/>
  <c r="E346" i="156"/>
  <c r="E308" i="156"/>
  <c r="E301" i="156"/>
  <c r="E218" i="156"/>
  <c r="E196" i="156"/>
  <c r="E176" i="156"/>
  <c r="E156" i="156"/>
  <c r="E134" i="156"/>
  <c r="E86" i="156"/>
  <c r="E59" i="156"/>
  <c r="E52" i="156"/>
  <c r="E358" i="156"/>
  <c r="E353" i="156"/>
  <c r="E276" i="156"/>
  <c r="E121" i="156"/>
  <c r="E385" i="156"/>
  <c r="E255" i="156"/>
  <c r="E242" i="156"/>
  <c r="E239" i="156"/>
  <c r="E245" i="156"/>
  <c r="E153" i="156"/>
  <c r="E49" i="156"/>
  <c r="E365" i="156"/>
  <c r="E344" i="156"/>
  <c r="E322" i="156"/>
  <c r="C124" i="37" s="1"/>
  <c r="E316" i="156"/>
  <c r="C118" i="37" s="1"/>
  <c r="E21" i="156"/>
  <c r="E289" i="156"/>
  <c r="E250" i="156"/>
  <c r="E237" i="156"/>
  <c r="E288" i="156" l="1"/>
  <c r="E263" i="156"/>
  <c r="E268" i="156"/>
  <c r="E340" i="156"/>
  <c r="E20" i="156"/>
  <c r="E315" i="156"/>
  <c r="C117" i="37" s="1"/>
  <c r="E293" i="156"/>
  <c r="E321" i="156"/>
  <c r="C123" i="37" s="1"/>
  <c r="E345" i="156"/>
  <c r="E23" i="156"/>
  <c r="E382" i="156"/>
  <c r="E241" i="156"/>
  <c r="E236" i="156"/>
  <c r="E377" i="156"/>
  <c r="J112" i="156" l="1"/>
  <c r="J137" i="156" l="1"/>
  <c r="F30" i="156"/>
  <c r="J33" i="156"/>
  <c r="F33" i="156"/>
  <c r="J30" i="156"/>
  <c r="A1" i="46" l="1"/>
  <c r="J59" i="156" l="1"/>
  <c r="D62" i="156" l="1"/>
  <c r="D68" i="156"/>
  <c r="D71" i="156"/>
  <c r="H52" i="156" l="1"/>
  <c r="F163" i="156" l="1"/>
  <c r="F166" i="156"/>
  <c r="J325" i="156" l="1"/>
  <c r="H127" i="37" s="1"/>
  <c r="E102" i="157"/>
  <c r="H30" i="46"/>
  <c r="D30" i="46"/>
  <c r="L12" i="46"/>
  <c r="C18" i="46"/>
  <c r="C17" i="46"/>
  <c r="C16" i="46"/>
  <c r="C13" i="46"/>
  <c r="C12" i="46"/>
  <c r="C11" i="46"/>
  <c r="C10" i="46"/>
  <c r="E12" i="46" l="1"/>
  <c r="C101" i="157"/>
  <c r="J156" i="156" l="1"/>
  <c r="J218" i="156" l="1"/>
  <c r="I148" i="157" l="1"/>
  <c r="B139" i="37" l="1"/>
  <c r="D139" i="37"/>
  <c r="F139" i="37"/>
  <c r="H139" i="37"/>
  <c r="N82" i="156"/>
  <c r="N73" i="156"/>
  <c r="N64" i="156"/>
  <c r="N55" i="156"/>
  <c r="N45" i="156"/>
  <c r="N35" i="156" l="1"/>
  <c r="N15" i="156"/>
  <c r="H30" i="57" l="1"/>
  <c r="H187" i="37" s="1"/>
  <c r="F30" i="57"/>
  <c r="F187" i="37" s="1"/>
  <c r="D30" i="57"/>
  <c r="D187" i="37" s="1"/>
  <c r="B30" i="57"/>
  <c r="B187" i="37" s="1"/>
  <c r="L18" i="57"/>
  <c r="C18" i="57"/>
  <c r="H54" i="37"/>
  <c r="F30" i="46"/>
  <c r="F54" i="37" s="1"/>
  <c r="D54" i="37"/>
  <c r="B30" i="46"/>
  <c r="B54" i="37" s="1"/>
  <c r="L30" i="46"/>
  <c r="L54" i="37" s="1"/>
  <c r="E18" i="46"/>
  <c r="E18" i="57" l="1"/>
  <c r="L30" i="57"/>
  <c r="L187" i="37" s="1"/>
  <c r="E30" i="46"/>
  <c r="E54" i="37" s="1"/>
  <c r="C30" i="57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M325" i="157"/>
  <c r="D325" i="157"/>
  <c r="I312" i="157"/>
  <c r="H199" i="37" s="1"/>
  <c r="G312" i="157"/>
  <c r="F199" i="37" s="1"/>
  <c r="E312" i="157"/>
  <c r="D199" i="37" s="1"/>
  <c r="C312" i="157"/>
  <c r="B199" i="37" s="1"/>
  <c r="M300" i="157"/>
  <c r="D300" i="157"/>
  <c r="I287" i="157"/>
  <c r="H175" i="37" s="1"/>
  <c r="G287" i="157"/>
  <c r="F175" i="37" s="1"/>
  <c r="E287" i="157"/>
  <c r="D175" i="37" s="1"/>
  <c r="C287" i="157"/>
  <c r="B175" i="37" s="1"/>
  <c r="M275" i="157"/>
  <c r="D275" i="157"/>
  <c r="I262" i="157"/>
  <c r="H163" i="37" s="1"/>
  <c r="G262" i="157"/>
  <c r="F163" i="37" s="1"/>
  <c r="E262" i="157"/>
  <c r="D163" i="37" s="1"/>
  <c r="C262" i="157"/>
  <c r="B163" i="37" s="1"/>
  <c r="M250" i="157"/>
  <c r="D250" i="157"/>
  <c r="I237" i="157"/>
  <c r="H151" i="37" s="1"/>
  <c r="G237" i="157"/>
  <c r="F151" i="37" s="1"/>
  <c r="E237" i="157"/>
  <c r="D151" i="37" s="1"/>
  <c r="C237" i="157"/>
  <c r="B151" i="37" s="1"/>
  <c r="M225" i="157"/>
  <c r="D225" i="157"/>
  <c r="E30" i="57" l="1"/>
  <c r="E187" i="37" s="1"/>
  <c r="D312" i="157"/>
  <c r="C199" i="37" s="1"/>
  <c r="F250" i="157"/>
  <c r="M262" i="157"/>
  <c r="L163" i="37" s="1"/>
  <c r="M312" i="157"/>
  <c r="L199" i="37" s="1"/>
  <c r="F225" i="157"/>
  <c r="F275" i="157"/>
  <c r="F325" i="157"/>
  <c r="M237" i="157"/>
  <c r="L151" i="37" s="1"/>
  <c r="M287" i="157"/>
  <c r="L175" i="37" s="1"/>
  <c r="D337" i="157"/>
  <c r="C211" i="37" s="1"/>
  <c r="F300" i="157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F312" i="157" l="1"/>
  <c r="E199" i="37" s="1"/>
  <c r="F287" i="157"/>
  <c r="E175" i="37" s="1"/>
  <c r="F262" i="157"/>
  <c r="E163" i="37" s="1"/>
  <c r="F337" i="157"/>
  <c r="E211" i="37" s="1"/>
  <c r="F237" i="157"/>
  <c r="E151" i="37" s="1"/>
  <c r="G211" i="37"/>
  <c r="G199" i="37"/>
  <c r="G175" i="37"/>
  <c r="G163" i="37"/>
  <c r="G151" i="37"/>
  <c r="M337" i="157"/>
  <c r="L211" i="37" s="1"/>
  <c r="I212" i="157"/>
  <c r="H114" i="37" s="1"/>
  <c r="G212" i="157"/>
  <c r="F114" i="37" s="1"/>
  <c r="E212" i="157"/>
  <c r="D114" i="37" s="1"/>
  <c r="C212" i="157"/>
  <c r="B114" i="37" s="1"/>
  <c r="M200" i="157"/>
  <c r="D200" i="157"/>
  <c r="I187" i="157"/>
  <c r="H90" i="37" s="1"/>
  <c r="G187" i="157"/>
  <c r="F90" i="37" s="1"/>
  <c r="E187" i="157"/>
  <c r="D90" i="37" s="1"/>
  <c r="C187" i="157"/>
  <c r="B90" i="37" s="1"/>
  <c r="M175" i="157"/>
  <c r="D175" i="157"/>
  <c r="I162" i="157"/>
  <c r="H78" i="37" s="1"/>
  <c r="G162" i="157"/>
  <c r="F78" i="37" s="1"/>
  <c r="E162" i="157"/>
  <c r="D78" i="37" s="1"/>
  <c r="C162" i="157"/>
  <c r="B78" i="37" s="1"/>
  <c r="M150" i="157"/>
  <c r="D150" i="157"/>
  <c r="M141" i="157"/>
  <c r="D141" i="157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M116" i="157"/>
  <c r="D116" i="157"/>
  <c r="C102" i="157"/>
  <c r="B30" i="37" s="1"/>
  <c r="M90" i="157"/>
  <c r="D90" i="157"/>
  <c r="M81" i="157"/>
  <c r="D81" i="157"/>
  <c r="M60" i="157"/>
  <c r="D60" i="157"/>
  <c r="M69" i="157"/>
  <c r="D69" i="157"/>
  <c r="M50" i="157"/>
  <c r="D50" i="157"/>
  <c r="M41" i="157"/>
  <c r="D41" i="157"/>
  <c r="M32" i="157"/>
  <c r="D32" i="157"/>
  <c r="M19" i="157"/>
  <c r="D19" i="157"/>
  <c r="J386" i="156"/>
  <c r="H223" i="37" s="1"/>
  <c r="H386" i="156"/>
  <c r="F223" i="37" s="1"/>
  <c r="F386" i="156"/>
  <c r="D223" i="37" s="1"/>
  <c r="D386" i="156"/>
  <c r="B223" i="37" s="1"/>
  <c r="N374" i="156"/>
  <c r="G374" i="156"/>
  <c r="N362" i="156"/>
  <c r="G362" i="156"/>
  <c r="F90" i="157" l="1"/>
  <c r="F141" i="157"/>
  <c r="D187" i="157"/>
  <c r="C90" i="37" s="1"/>
  <c r="F32" i="157"/>
  <c r="M128" i="157"/>
  <c r="L42" i="37" s="1"/>
  <c r="M187" i="157"/>
  <c r="L90" i="37" s="1"/>
  <c r="F60" i="157"/>
  <c r="F19" i="157"/>
  <c r="F41" i="157"/>
  <c r="F69" i="157"/>
  <c r="F81" i="157"/>
  <c r="F150" i="157"/>
  <c r="F200" i="157"/>
  <c r="F50" i="157"/>
  <c r="F116" i="157"/>
  <c r="M212" i="157"/>
  <c r="L114" i="37" s="1"/>
  <c r="D212" i="157"/>
  <c r="C114" i="37" s="1"/>
  <c r="H212" i="157"/>
  <c r="I386" i="156"/>
  <c r="F175" i="157"/>
  <c r="H187" i="157"/>
  <c r="H162" i="157"/>
  <c r="D162" i="157"/>
  <c r="C78" i="37" s="1"/>
  <c r="H128" i="157"/>
  <c r="D128" i="157"/>
  <c r="C42" i="37" s="1"/>
  <c r="H102" i="157"/>
  <c r="D102" i="157"/>
  <c r="C30" i="37" s="1"/>
  <c r="F187" i="157" l="1"/>
  <c r="E90" i="37" s="1"/>
  <c r="F162" i="157"/>
  <c r="E78" i="37" s="1"/>
  <c r="F128" i="157"/>
  <c r="E42" i="37" s="1"/>
  <c r="F212" i="157"/>
  <c r="E114" i="37" s="1"/>
  <c r="N386" i="156"/>
  <c r="L223" i="37" s="1"/>
  <c r="G114" i="37"/>
  <c r="G90" i="37"/>
  <c r="G78" i="37"/>
  <c r="G42" i="37"/>
  <c r="G30" i="37"/>
  <c r="G223" i="37"/>
  <c r="G386" i="156"/>
  <c r="E223" i="37" s="1"/>
  <c r="C223" i="37"/>
  <c r="M162" i="157"/>
  <c r="L78" i="37" s="1"/>
  <c r="M102" i="157"/>
  <c r="L30" i="37" s="1"/>
  <c r="F102" i="157"/>
  <c r="E30" i="37" s="1"/>
  <c r="J349" i="156" l="1"/>
  <c r="H349" i="156"/>
  <c r="F349" i="156"/>
  <c r="D349" i="156"/>
  <c r="H325" i="156"/>
  <c r="F127" i="37" s="1"/>
  <c r="F325" i="156"/>
  <c r="D127" i="37" s="1"/>
  <c r="D325" i="156"/>
  <c r="B127" i="37" s="1"/>
  <c r="N312" i="156"/>
  <c r="G312" i="156"/>
  <c r="J297" i="156"/>
  <c r="H102" i="37" s="1"/>
  <c r="H297" i="156"/>
  <c r="F102" i="37" s="1"/>
  <c r="F297" i="156"/>
  <c r="D102" i="37" s="1"/>
  <c r="D297" i="156"/>
  <c r="B102" i="37" s="1"/>
  <c r="N285" i="156"/>
  <c r="G285" i="156"/>
  <c r="J272" i="156"/>
  <c r="H66" i="37" s="1"/>
  <c r="H272" i="156"/>
  <c r="F66" i="37" s="1"/>
  <c r="F272" i="156"/>
  <c r="D66" i="37" s="1"/>
  <c r="D272" i="156"/>
  <c r="B66" i="37" s="1"/>
  <c r="N259" i="156"/>
  <c r="G259" i="156"/>
  <c r="J245" i="156"/>
  <c r="H17" i="37" s="1"/>
  <c r="H245" i="156"/>
  <c r="F17" i="37" s="1"/>
  <c r="D17" i="37"/>
  <c r="D245" i="156"/>
  <c r="B17" i="37" s="1"/>
  <c r="N232" i="156"/>
  <c r="G232" i="156"/>
  <c r="N223" i="156"/>
  <c r="G223" i="156"/>
  <c r="N201" i="156"/>
  <c r="G201" i="156"/>
  <c r="N192" i="156"/>
  <c r="G192" i="156"/>
  <c r="N179" i="156"/>
  <c r="G179" i="156"/>
  <c r="N169" i="156"/>
  <c r="G169" i="156"/>
  <c r="N159" i="156"/>
  <c r="G159" i="156"/>
  <c r="N149" i="156"/>
  <c r="G149" i="156"/>
  <c r="N139" i="156"/>
  <c r="G139" i="156"/>
  <c r="N130" i="156"/>
  <c r="G130" i="156"/>
  <c r="N108" i="156"/>
  <c r="G108" i="156"/>
  <c r="N117" i="156"/>
  <c r="G117" i="156"/>
  <c r="N95" i="156"/>
  <c r="G95" i="156"/>
  <c r="G82" i="156"/>
  <c r="G73" i="156"/>
  <c r="G64" i="156"/>
  <c r="G55" i="156"/>
  <c r="G45" i="156"/>
  <c r="N25" i="156"/>
  <c r="L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N272" i="156" l="1"/>
  <c r="L66" i="37" s="1"/>
  <c r="N325" i="156"/>
  <c r="L127" i="37" s="1"/>
  <c r="G25" i="156"/>
  <c r="E231" i="37" s="1"/>
  <c r="G297" i="156"/>
  <c r="E102" i="37" s="1"/>
  <c r="N297" i="156"/>
  <c r="L102" i="37" s="1"/>
  <c r="G272" i="156"/>
  <c r="E66" i="37" s="1"/>
  <c r="G325" i="156"/>
  <c r="E127" i="37" s="1"/>
  <c r="F244" i="37"/>
  <c r="D244" i="37"/>
  <c r="B244" i="37"/>
  <c r="H244" i="37"/>
  <c r="N337" i="156"/>
  <c r="G139" i="37"/>
  <c r="G337" i="156"/>
  <c r="C139" i="37"/>
  <c r="I325" i="156"/>
  <c r="G127" i="37" s="1"/>
  <c r="C102" i="37"/>
  <c r="I297" i="156"/>
  <c r="I349" i="156"/>
  <c r="I272" i="156"/>
  <c r="C66" i="37"/>
  <c r="I245" i="156"/>
  <c r="C231" i="37"/>
  <c r="L139" i="37" l="1"/>
  <c r="G349" i="156"/>
  <c r="G102" i="37"/>
  <c r="G66" i="37"/>
  <c r="N349" i="156"/>
  <c r="E139" i="37"/>
  <c r="G245" i="156"/>
  <c r="E17" i="37" s="1"/>
  <c r="C17" i="37"/>
  <c r="N245" i="156"/>
  <c r="L17" i="37" s="1"/>
  <c r="G17" i="37"/>
  <c r="G244" i="37" l="1"/>
  <c r="C244" i="37"/>
  <c r="E244" i="37" l="1"/>
  <c r="L244" i="37"/>
  <c r="M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3" i="156"/>
  <c r="J385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3" i="156" l="1"/>
  <c r="F383" i="156"/>
  <c r="D384" i="156"/>
  <c r="F384" i="156"/>
  <c r="D385" i="156"/>
  <c r="F385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5" i="156" l="1"/>
  <c r="F222" i="37" s="1"/>
  <c r="H384" i="156"/>
  <c r="F221" i="37" s="1"/>
  <c r="H383" i="156"/>
  <c r="F220" i="37" s="1"/>
  <c r="H370" i="156"/>
  <c r="H358" i="156"/>
  <c r="H333" i="156"/>
  <c r="H308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F14" i="57"/>
  <c r="H14" i="57"/>
  <c r="G25" i="57"/>
  <c r="G182" i="37" s="1"/>
  <c r="L15" i="57"/>
  <c r="L16" i="57"/>
  <c r="G29" i="57"/>
  <c r="G186" i="37" s="1"/>
  <c r="C13" i="57"/>
  <c r="C27" i="57"/>
  <c r="C184" i="37" s="1"/>
  <c r="E16" i="57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F14" i="46"/>
  <c r="H14" i="46"/>
  <c r="B26" i="46"/>
  <c r="B50" i="37" s="1"/>
  <c r="G25" i="46"/>
  <c r="G49" i="37" s="1"/>
  <c r="L15" i="46"/>
  <c r="L16" i="46"/>
  <c r="L17" i="46"/>
  <c r="C25" i="46"/>
  <c r="C49" i="37" s="1"/>
  <c r="E15" i="46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L205" i="37"/>
  <c r="I332" i="157"/>
  <c r="H206" i="37" s="1"/>
  <c r="L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M320" i="157"/>
  <c r="D319" i="157"/>
  <c r="D320" i="157"/>
  <c r="D334" i="157"/>
  <c r="C208" i="37" s="1"/>
  <c r="D323" i="157"/>
  <c r="D324" i="157"/>
  <c r="C321" i="157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G296" i="157"/>
  <c r="I296" i="157"/>
  <c r="D309" i="157"/>
  <c r="C196" i="37" s="1"/>
  <c r="D298" i="157"/>
  <c r="D299" i="157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I271" i="157"/>
  <c r="C283" i="157"/>
  <c r="B171" i="37" s="1"/>
  <c r="D284" i="157"/>
  <c r="C172" i="37" s="1"/>
  <c r="D273" i="157"/>
  <c r="D274" i="157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G246" i="157"/>
  <c r="I246" i="157"/>
  <c r="F247" i="157"/>
  <c r="D248" i="157"/>
  <c r="D249" i="157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G221" i="157"/>
  <c r="I221" i="157"/>
  <c r="D234" i="157"/>
  <c r="C148" i="37" s="1"/>
  <c r="D223" i="157"/>
  <c r="D224" i="157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F197" i="157"/>
  <c r="D198" i="157"/>
  <c r="D199" i="157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M182" i="157"/>
  <c r="L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G171" i="157"/>
  <c r="I171" i="157"/>
  <c r="H182" i="157"/>
  <c r="D170" i="157"/>
  <c r="F172" i="157"/>
  <c r="D173" i="157"/>
  <c r="D174" i="157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F149" i="157"/>
  <c r="C148" i="157"/>
  <c r="M138" i="157"/>
  <c r="D139" i="157"/>
  <c r="D140" i="157"/>
  <c r="F138" i="157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M111" i="157"/>
  <c r="F113" i="157"/>
  <c r="D114" i="157"/>
  <c r="D115" i="157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8" i="157"/>
  <c r="G77" i="157"/>
  <c r="M78" i="157"/>
  <c r="F78" i="157"/>
  <c r="E77" i="157"/>
  <c r="I77" i="157"/>
  <c r="E67" i="157"/>
  <c r="G67" i="157"/>
  <c r="I67" i="157"/>
  <c r="F68" i="157"/>
  <c r="D59" i="157"/>
  <c r="E48" i="157"/>
  <c r="G48" i="157"/>
  <c r="I48" i="157"/>
  <c r="E39" i="157"/>
  <c r="G39" i="157"/>
  <c r="I39" i="157"/>
  <c r="F40" i="157"/>
  <c r="M31" i="157"/>
  <c r="M29" i="157"/>
  <c r="D30" i="157"/>
  <c r="D31" i="157"/>
  <c r="F29" i="157"/>
  <c r="E28" i="157"/>
  <c r="G28" i="157"/>
  <c r="I28" i="157"/>
  <c r="G15" i="157"/>
  <c r="H26" i="46" l="1"/>
  <c r="H50" i="37" s="1"/>
  <c r="L27" i="57"/>
  <c r="L184" i="37" s="1"/>
  <c r="E28" i="57"/>
  <c r="E185" i="37" s="1"/>
  <c r="L28" i="57"/>
  <c r="L185" i="37" s="1"/>
  <c r="E27" i="46"/>
  <c r="E51" i="37" s="1"/>
  <c r="L27" i="46"/>
  <c r="L51" i="37" s="1"/>
  <c r="L29" i="46"/>
  <c r="L53" i="37" s="1"/>
  <c r="L28" i="46"/>
  <c r="L52" i="37" s="1"/>
  <c r="F30" i="157"/>
  <c r="F125" i="157"/>
  <c r="E39" i="37" s="1"/>
  <c r="F184" i="157"/>
  <c r="E87" i="37" s="1"/>
  <c r="F199" i="157"/>
  <c r="F223" i="157"/>
  <c r="F259" i="157"/>
  <c r="E160" i="37" s="1"/>
  <c r="D286" i="157"/>
  <c r="C174" i="37" s="1"/>
  <c r="D311" i="157"/>
  <c r="C198" i="37" s="1"/>
  <c r="F323" i="157"/>
  <c r="F198" i="157"/>
  <c r="D285" i="157"/>
  <c r="C173" i="37" s="1"/>
  <c r="F298" i="157"/>
  <c r="F115" i="157"/>
  <c r="F140" i="157"/>
  <c r="F174" i="157"/>
  <c r="F209" i="157"/>
  <c r="E111" i="37" s="1"/>
  <c r="F249" i="157"/>
  <c r="F114" i="157"/>
  <c r="D160" i="157"/>
  <c r="C76" i="37" s="1"/>
  <c r="F173" i="157"/>
  <c r="F224" i="157"/>
  <c r="F248" i="157"/>
  <c r="F324" i="157"/>
  <c r="F331" i="157"/>
  <c r="E205" i="37" s="1"/>
  <c r="D26" i="57"/>
  <c r="D183" i="37" s="1"/>
  <c r="D26" i="46"/>
  <c r="D50" i="37" s="1"/>
  <c r="E308" i="157"/>
  <c r="D195" i="37" s="1"/>
  <c r="E283" i="157"/>
  <c r="D171" i="37" s="1"/>
  <c r="E258" i="157"/>
  <c r="D159" i="37" s="1"/>
  <c r="E233" i="157"/>
  <c r="D147" i="37" s="1"/>
  <c r="E183" i="157"/>
  <c r="D86" i="37" s="1"/>
  <c r="G82" i="157"/>
  <c r="C25" i="57"/>
  <c r="C182" i="37" s="1"/>
  <c r="C333" i="157"/>
  <c r="B207" i="37" s="1"/>
  <c r="G85" i="37"/>
  <c r="F320" i="157"/>
  <c r="D182" i="157"/>
  <c r="C85" i="37" s="1"/>
  <c r="F170" i="157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M59" i="157"/>
  <c r="H125" i="157"/>
  <c r="M113" i="157"/>
  <c r="H185" i="157"/>
  <c r="M173" i="157"/>
  <c r="H210" i="157"/>
  <c r="M198" i="157"/>
  <c r="H261" i="157"/>
  <c r="M261" i="157"/>
  <c r="L162" i="37" s="1"/>
  <c r="H284" i="157"/>
  <c r="M272" i="157"/>
  <c r="H309" i="157"/>
  <c r="M297" i="157"/>
  <c r="H336" i="157"/>
  <c r="M324" i="157"/>
  <c r="H331" i="157"/>
  <c r="H88" i="157"/>
  <c r="M89" i="157"/>
  <c r="H161" i="157"/>
  <c r="M140" i="157"/>
  <c r="H148" i="157"/>
  <c r="M149" i="157"/>
  <c r="H184" i="157"/>
  <c r="M172" i="157"/>
  <c r="H209" i="157"/>
  <c r="M197" i="157"/>
  <c r="H236" i="157"/>
  <c r="M224" i="157"/>
  <c r="H260" i="157"/>
  <c r="M260" i="157"/>
  <c r="L161" i="37" s="1"/>
  <c r="H307" i="157"/>
  <c r="M295" i="157"/>
  <c r="H335" i="157"/>
  <c r="M323" i="157"/>
  <c r="H204" i="37"/>
  <c r="H127" i="157"/>
  <c r="M115" i="157"/>
  <c r="H160" i="157"/>
  <c r="M139" i="157"/>
  <c r="H235" i="157"/>
  <c r="M223" i="157"/>
  <c r="H259" i="157"/>
  <c r="M259" i="157"/>
  <c r="L160" i="37" s="1"/>
  <c r="H286" i="157"/>
  <c r="M274" i="157"/>
  <c r="H311" i="157"/>
  <c r="M299" i="157"/>
  <c r="H334" i="157"/>
  <c r="M322" i="157"/>
  <c r="H126" i="157"/>
  <c r="M114" i="157"/>
  <c r="H186" i="157"/>
  <c r="M174" i="157"/>
  <c r="H211" i="157"/>
  <c r="M199" i="157"/>
  <c r="H234" i="157"/>
  <c r="M222" i="157"/>
  <c r="H285" i="157"/>
  <c r="M273" i="157"/>
  <c r="H310" i="157"/>
  <c r="M298" i="157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M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M68" i="157"/>
  <c r="H48" i="157"/>
  <c r="M49" i="157"/>
  <c r="H39" i="157"/>
  <c r="M40" i="157"/>
  <c r="F139" i="157"/>
  <c r="F159" i="157"/>
  <c r="E75" i="37" s="1"/>
  <c r="G333" i="157"/>
  <c r="F207" i="37" s="1"/>
  <c r="L13" i="57"/>
  <c r="G27" i="57"/>
  <c r="G184" i="37" s="1"/>
  <c r="G28" i="57"/>
  <c r="G185" i="37" s="1"/>
  <c r="L17" i="57"/>
  <c r="L13" i="46"/>
  <c r="G27" i="46"/>
  <c r="G51" i="37" s="1"/>
  <c r="G28" i="46"/>
  <c r="G52" i="37" s="1"/>
  <c r="G29" i="46"/>
  <c r="G53" i="37" s="1"/>
  <c r="E15" i="57"/>
  <c r="E17" i="57"/>
  <c r="C28" i="57"/>
  <c r="C185" i="37" s="1"/>
  <c r="E13" i="57"/>
  <c r="C27" i="46"/>
  <c r="C51" i="37" s="1"/>
  <c r="E17" i="46"/>
  <c r="C14" i="46"/>
  <c r="E16" i="46"/>
  <c r="E13" i="46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F322" i="157"/>
  <c r="H321" i="157"/>
  <c r="F297" i="157"/>
  <c r="D296" i="157"/>
  <c r="F299" i="157"/>
  <c r="D310" i="157"/>
  <c r="C197" i="37" s="1"/>
  <c r="H296" i="157"/>
  <c r="F272" i="157"/>
  <c r="F274" i="157"/>
  <c r="F273" i="157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D67" i="157"/>
  <c r="D39" i="157"/>
  <c r="F31" i="157"/>
  <c r="E27" i="57" l="1"/>
  <c r="E184" i="37" s="1"/>
  <c r="L25" i="57"/>
  <c r="L182" i="37" s="1"/>
  <c r="E25" i="57"/>
  <c r="E182" i="37" s="1"/>
  <c r="L29" i="57"/>
  <c r="L186" i="37" s="1"/>
  <c r="E29" i="57"/>
  <c r="E186" i="37" s="1"/>
  <c r="E29" i="46"/>
  <c r="E53" i="37" s="1"/>
  <c r="E25" i="46"/>
  <c r="E49" i="37" s="1"/>
  <c r="L25" i="46"/>
  <c r="L49" i="37" s="1"/>
  <c r="E28" i="46"/>
  <c r="E52" i="37" s="1"/>
  <c r="F148" i="157"/>
  <c r="F285" i="157"/>
  <c r="E173" i="37" s="1"/>
  <c r="M285" i="157"/>
  <c r="L173" i="37" s="1"/>
  <c r="M211" i="157"/>
  <c r="L113" i="37" s="1"/>
  <c r="M126" i="157"/>
  <c r="L40" i="37" s="1"/>
  <c r="M311" i="157"/>
  <c r="L198" i="37" s="1"/>
  <c r="M284" i="157"/>
  <c r="L172" i="37" s="1"/>
  <c r="M210" i="157"/>
  <c r="L112" i="37" s="1"/>
  <c r="M125" i="157"/>
  <c r="L39" i="37" s="1"/>
  <c r="F186" i="157"/>
  <c r="E89" i="37" s="1"/>
  <c r="F161" i="157"/>
  <c r="E77" i="37" s="1"/>
  <c r="F310" i="157"/>
  <c r="E197" i="37" s="1"/>
  <c r="F210" i="157"/>
  <c r="E112" i="37" s="1"/>
  <c r="F335" i="157"/>
  <c r="E209" i="37" s="1"/>
  <c r="F39" i="157"/>
  <c r="F234" i="157"/>
  <c r="E148" i="37" s="1"/>
  <c r="F286" i="157"/>
  <c r="E174" i="37" s="1"/>
  <c r="F311" i="157"/>
  <c r="E198" i="37" s="1"/>
  <c r="F334" i="157"/>
  <c r="E208" i="37" s="1"/>
  <c r="M209" i="157"/>
  <c r="L111" i="37" s="1"/>
  <c r="F182" i="157"/>
  <c r="E85" i="37" s="1"/>
  <c r="F260" i="157"/>
  <c r="E161" i="37" s="1"/>
  <c r="F185" i="157"/>
  <c r="E88" i="37" s="1"/>
  <c r="F126" i="157"/>
  <c r="E40" i="37" s="1"/>
  <c r="F235" i="157"/>
  <c r="E149" i="37" s="1"/>
  <c r="F67" i="157"/>
  <c r="F284" i="157"/>
  <c r="E172" i="37" s="1"/>
  <c r="D308" i="157"/>
  <c r="C195" i="37" s="1"/>
  <c r="D333" i="157"/>
  <c r="C207" i="37" s="1"/>
  <c r="F160" i="157"/>
  <c r="E76" i="37" s="1"/>
  <c r="M310" i="157"/>
  <c r="L197" i="37" s="1"/>
  <c r="M234" i="157"/>
  <c r="L148" i="37" s="1"/>
  <c r="M186" i="157"/>
  <c r="L89" i="37" s="1"/>
  <c r="M286" i="157"/>
  <c r="L174" i="37" s="1"/>
  <c r="M235" i="157"/>
  <c r="L149" i="37" s="1"/>
  <c r="M127" i="157"/>
  <c r="L41" i="37" s="1"/>
  <c r="M309" i="157"/>
  <c r="L196" i="37" s="1"/>
  <c r="M185" i="157"/>
  <c r="L88" i="37" s="1"/>
  <c r="F127" i="157"/>
  <c r="E41" i="37" s="1"/>
  <c r="F309" i="157"/>
  <c r="E196" i="37" s="1"/>
  <c r="M307" i="157"/>
  <c r="L194" i="37" s="1"/>
  <c r="M236" i="157"/>
  <c r="L150" i="37" s="1"/>
  <c r="M184" i="157"/>
  <c r="L87" i="37" s="1"/>
  <c r="F332" i="157"/>
  <c r="E206" i="37" s="1"/>
  <c r="F336" i="157"/>
  <c r="E210" i="37" s="1"/>
  <c r="F236" i="157"/>
  <c r="E150" i="37" s="1"/>
  <c r="F261" i="157"/>
  <c r="E162" i="37" s="1"/>
  <c r="F211" i="157"/>
  <c r="E113" i="37" s="1"/>
  <c r="G205" i="37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M148" i="157"/>
  <c r="G77" i="37"/>
  <c r="G76" i="37"/>
  <c r="G75" i="37"/>
  <c r="G41" i="37"/>
  <c r="G40" i="37"/>
  <c r="G39" i="37"/>
  <c r="G113" i="37"/>
  <c r="G112" i="37"/>
  <c r="G111" i="37"/>
  <c r="M88" i="157"/>
  <c r="M67" i="157"/>
  <c r="M48" i="157"/>
  <c r="M39" i="157"/>
  <c r="G206" i="37"/>
  <c r="G194" i="37"/>
  <c r="M334" i="157"/>
  <c r="L208" i="37" s="1"/>
  <c r="H233" i="157"/>
  <c r="M112" i="157"/>
  <c r="H333" i="157"/>
  <c r="H308" i="157"/>
  <c r="H258" i="157"/>
  <c r="H283" i="157"/>
  <c r="H208" i="157"/>
  <c r="H158" i="157"/>
  <c r="M161" i="157"/>
  <c r="L77" i="37" s="1"/>
  <c r="M336" i="157"/>
  <c r="L210" i="37" s="1"/>
  <c r="M335" i="157"/>
  <c r="L209" i="37" s="1"/>
  <c r="M160" i="157"/>
  <c r="L76" i="37" s="1"/>
  <c r="M196" i="157"/>
  <c r="M246" i="157"/>
  <c r="M296" i="157"/>
  <c r="M137" i="157"/>
  <c r="M321" i="157"/>
  <c r="M159" i="157"/>
  <c r="L75" i="37" s="1"/>
  <c r="M221" i="157"/>
  <c r="M271" i="157"/>
  <c r="H207" i="37"/>
  <c r="H74" i="37"/>
  <c r="L14" i="46"/>
  <c r="G26" i="46"/>
  <c r="G50" i="37" s="1"/>
  <c r="E14" i="46"/>
  <c r="C26" i="46"/>
  <c r="C50" i="37" s="1"/>
  <c r="F321" i="157"/>
  <c r="F296" i="157"/>
  <c r="F271" i="157"/>
  <c r="D283" i="157"/>
  <c r="C171" i="37" s="1"/>
  <c r="F246" i="157"/>
  <c r="D258" i="157"/>
  <c r="C159" i="37" s="1"/>
  <c r="F196" i="157"/>
  <c r="D208" i="157"/>
  <c r="C110" i="37" s="1"/>
  <c r="H124" i="157"/>
  <c r="D124" i="157"/>
  <c r="C38" i="37" s="1"/>
  <c r="F112" i="157"/>
  <c r="E26" i="46" l="1"/>
  <c r="E50" i="37" s="1"/>
  <c r="L26" i="46"/>
  <c r="L50" i="37" s="1"/>
  <c r="M258" i="157"/>
  <c r="L159" i="37" s="1"/>
  <c r="M124" i="157"/>
  <c r="L38" i="37" s="1"/>
  <c r="F333" i="157"/>
  <c r="E207" i="37" s="1"/>
  <c r="M233" i="157"/>
  <c r="L147" i="37" s="1"/>
  <c r="F124" i="157"/>
  <c r="E38" i="37" s="1"/>
  <c r="F208" i="157"/>
  <c r="E110" i="37" s="1"/>
  <c r="F283" i="157"/>
  <c r="E171" i="37" s="1"/>
  <c r="M208" i="157"/>
  <c r="L110" i="37" s="1"/>
  <c r="F258" i="157"/>
  <c r="E159" i="37" s="1"/>
  <c r="M308" i="157"/>
  <c r="L195" i="37" s="1"/>
  <c r="F308" i="157"/>
  <c r="E195" i="37" s="1"/>
  <c r="M283" i="157"/>
  <c r="L171" i="37" s="1"/>
  <c r="G195" i="37"/>
  <c r="G171" i="37"/>
  <c r="G207" i="37"/>
  <c r="G147" i="37"/>
  <c r="G159" i="37"/>
  <c r="G74" i="37"/>
  <c r="G38" i="37"/>
  <c r="G110" i="37"/>
  <c r="M333" i="157"/>
  <c r="L207" i="37" s="1"/>
  <c r="M158" i="157"/>
  <c r="L74" i="37" s="1"/>
  <c r="H101" i="157"/>
  <c r="D18" i="157"/>
  <c r="E15" i="157"/>
  <c r="I15" i="157"/>
  <c r="C98" i="157"/>
  <c r="B26" i="37" s="1"/>
  <c r="D101" i="157" l="1"/>
  <c r="F101" i="157" s="1"/>
  <c r="F18" i="157"/>
  <c r="M16" i="157"/>
  <c r="H99" i="157"/>
  <c r="M18" i="157"/>
  <c r="F16" i="157"/>
  <c r="G27" i="37" l="1"/>
  <c r="M99" i="157"/>
  <c r="L27" i="37" s="1"/>
  <c r="C29" i="37"/>
  <c r="G29" i="37"/>
  <c r="M101" i="157"/>
  <c r="L29" i="37" s="1"/>
  <c r="E29" i="37"/>
  <c r="F104" i="156"/>
  <c r="J104" i="156"/>
  <c r="D104" i="156"/>
  <c r="H42" i="156"/>
  <c r="H13" i="156"/>
  <c r="H222" i="37" l="1"/>
  <c r="B222" i="37"/>
  <c r="H220" i="37"/>
  <c r="B220" i="37"/>
  <c r="F370" i="156"/>
  <c r="J370" i="156"/>
  <c r="D370" i="156"/>
  <c r="N372" i="156"/>
  <c r="F358" i="156"/>
  <c r="J358" i="156"/>
  <c r="N359" i="156"/>
  <c r="N361" i="156"/>
  <c r="G359" i="156"/>
  <c r="G360" i="156"/>
  <c r="G361" i="156"/>
  <c r="D358" i="156"/>
  <c r="F348" i="156"/>
  <c r="D138" i="37" s="1"/>
  <c r="H348" i="156"/>
  <c r="F138" i="37" s="1"/>
  <c r="J348" i="156"/>
  <c r="H138" i="37" s="1"/>
  <c r="D348" i="156"/>
  <c r="B138" i="37" s="1"/>
  <c r="F346" i="156"/>
  <c r="D136" i="37" s="1"/>
  <c r="H346" i="156"/>
  <c r="F136" i="37" s="1"/>
  <c r="J346" i="156"/>
  <c r="H136" i="37" s="1"/>
  <c r="D346" i="156"/>
  <c r="B136" i="37" s="1"/>
  <c r="F333" i="156"/>
  <c r="J333" i="156"/>
  <c r="G334" i="156"/>
  <c r="G335" i="156"/>
  <c r="G336" i="156"/>
  <c r="N334" i="156"/>
  <c r="N335" i="156"/>
  <c r="N336" i="156"/>
  <c r="D333" i="156"/>
  <c r="F324" i="156"/>
  <c r="D126" i="37" s="1"/>
  <c r="H324" i="156"/>
  <c r="F126" i="37" s="1"/>
  <c r="J324" i="156"/>
  <c r="H126" i="37" s="1"/>
  <c r="D324" i="156"/>
  <c r="B126" i="37" s="1"/>
  <c r="F322" i="156"/>
  <c r="D124" i="37" s="1"/>
  <c r="H322" i="156"/>
  <c r="F124" i="37" s="1"/>
  <c r="J322" i="156"/>
  <c r="H124" i="37" s="1"/>
  <c r="D322" i="156"/>
  <c r="B124" i="37" s="1"/>
  <c r="J308" i="156"/>
  <c r="N311" i="156"/>
  <c r="F308" i="156"/>
  <c r="G309" i="156"/>
  <c r="G310" i="156"/>
  <c r="G311" i="156"/>
  <c r="D308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N282" i="156"/>
  <c r="N283" i="156"/>
  <c r="N284" i="156"/>
  <c r="G282" i="156"/>
  <c r="G283" i="156"/>
  <c r="G284" i="156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56" i="156"/>
  <c r="N257" i="156"/>
  <c r="N258" i="156"/>
  <c r="N256" i="156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N231" i="156"/>
  <c r="F221" i="156"/>
  <c r="J221" i="156"/>
  <c r="N222" i="156"/>
  <c r="G222" i="156"/>
  <c r="D221" i="156"/>
  <c r="H199" i="156"/>
  <c r="F199" i="156"/>
  <c r="J199" i="156"/>
  <c r="I199" i="156"/>
  <c r="G200" i="156"/>
  <c r="G189" i="156"/>
  <c r="N178" i="156"/>
  <c r="G178" i="156"/>
  <c r="D176" i="156"/>
  <c r="N168" i="156"/>
  <c r="G168" i="156"/>
  <c r="N158" i="156"/>
  <c r="G158" i="156"/>
  <c r="F156" i="156"/>
  <c r="D156" i="156"/>
  <c r="F146" i="156"/>
  <c r="J146" i="156"/>
  <c r="G148" i="156"/>
  <c r="F137" i="156"/>
  <c r="H137" i="156"/>
  <c r="N138" i="156"/>
  <c r="G138" i="156"/>
  <c r="F126" i="156"/>
  <c r="H126" i="156"/>
  <c r="J126" i="156"/>
  <c r="N127" i="156"/>
  <c r="N129" i="156"/>
  <c r="G127" i="156"/>
  <c r="G128" i="156"/>
  <c r="G129" i="156"/>
  <c r="G114" i="156"/>
  <c r="F115" i="156"/>
  <c r="J115" i="156"/>
  <c r="N103" i="156"/>
  <c r="N105" i="156"/>
  <c r="N106" i="156"/>
  <c r="N107" i="156"/>
  <c r="G105" i="156"/>
  <c r="G107" i="156"/>
  <c r="N93" i="156"/>
  <c r="N94" i="156"/>
  <c r="N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N63" i="156"/>
  <c r="G63" i="156"/>
  <c r="J52" i="156"/>
  <c r="G54" i="156"/>
  <c r="G44" i="156"/>
  <c r="N44" i="156"/>
  <c r="H33" i="156"/>
  <c r="D33" i="156"/>
  <c r="N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N294" i="156" l="1"/>
  <c r="L99" i="37" s="1"/>
  <c r="N348" i="156"/>
  <c r="L138" i="37" s="1"/>
  <c r="G269" i="156"/>
  <c r="E63" i="37" s="1"/>
  <c r="G294" i="156"/>
  <c r="E99" i="37" s="1"/>
  <c r="G324" i="156"/>
  <c r="E126" i="37" s="1"/>
  <c r="N324" i="156"/>
  <c r="L126" i="37" s="1"/>
  <c r="G346" i="156"/>
  <c r="E136" i="37" s="1"/>
  <c r="N269" i="156"/>
  <c r="L63" i="37" s="1"/>
  <c r="G271" i="156"/>
  <c r="E65" i="37" s="1"/>
  <c r="N296" i="156"/>
  <c r="L101" i="37" s="1"/>
  <c r="N346" i="156"/>
  <c r="L136" i="37" s="1"/>
  <c r="N271" i="156"/>
  <c r="L65" i="37" s="1"/>
  <c r="G296" i="156"/>
  <c r="E101" i="37" s="1"/>
  <c r="G322" i="156"/>
  <c r="E124" i="37" s="1"/>
  <c r="G348" i="156"/>
  <c r="E138" i="37" s="1"/>
  <c r="F23" i="156"/>
  <c r="D229" i="37" s="1"/>
  <c r="G13" i="156"/>
  <c r="D230" i="37"/>
  <c r="G24" i="156"/>
  <c r="E230" i="37" s="1"/>
  <c r="N148" i="156"/>
  <c r="I244" i="156"/>
  <c r="B241" i="37"/>
  <c r="D243" i="37"/>
  <c r="F243" i="37"/>
  <c r="B243" i="37"/>
  <c r="I322" i="156"/>
  <c r="G124" i="37" s="1"/>
  <c r="N309" i="156"/>
  <c r="N371" i="156"/>
  <c r="I383" i="156"/>
  <c r="N373" i="156"/>
  <c r="I385" i="156"/>
  <c r="D14" i="37"/>
  <c r="H229" i="37"/>
  <c r="H230" i="37"/>
  <c r="H15" i="37"/>
  <c r="H16" i="37"/>
  <c r="H243" i="37" s="1"/>
  <c r="H14" i="37"/>
  <c r="I52" i="156"/>
  <c r="G373" i="156"/>
  <c r="G372" i="156"/>
  <c r="G384" i="156"/>
  <c r="G231" i="156"/>
  <c r="G106" i="156"/>
  <c r="G104" i="156"/>
  <c r="D26" i="156"/>
  <c r="B232" i="37" s="1"/>
  <c r="I104" i="156"/>
  <c r="G370" i="156"/>
  <c r="G371" i="156"/>
  <c r="I370" i="156"/>
  <c r="I358" i="156"/>
  <c r="G358" i="156"/>
  <c r="N360" i="156"/>
  <c r="I346" i="156"/>
  <c r="C136" i="37"/>
  <c r="I348" i="156"/>
  <c r="C138" i="37"/>
  <c r="I333" i="156"/>
  <c r="G333" i="156"/>
  <c r="I324" i="156"/>
  <c r="G126" i="37" s="1"/>
  <c r="I308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N199" i="156"/>
  <c r="G188" i="156"/>
  <c r="N200" i="156"/>
  <c r="G137" i="156"/>
  <c r="I137" i="156"/>
  <c r="I91" i="156"/>
  <c r="G34" i="156"/>
  <c r="N81" i="156"/>
  <c r="N80" i="156"/>
  <c r="N71" i="156"/>
  <c r="G71" i="156"/>
  <c r="N72" i="156"/>
  <c r="G72" i="156"/>
  <c r="G62" i="156"/>
  <c r="I62" i="156"/>
  <c r="G33" i="156"/>
  <c r="N54" i="156"/>
  <c r="I24" i="156"/>
  <c r="F26" i="156"/>
  <c r="D232" i="37" s="1"/>
  <c r="C230" i="37"/>
  <c r="I33" i="156"/>
  <c r="I13" i="156"/>
  <c r="N322" i="156" l="1"/>
  <c r="L124" i="37" s="1"/>
  <c r="N13" i="156"/>
  <c r="G23" i="156"/>
  <c r="E229" i="37" s="1"/>
  <c r="G230" i="37"/>
  <c r="N24" i="156"/>
  <c r="L230" i="37" s="1"/>
  <c r="G138" i="37"/>
  <c r="N221" i="156"/>
  <c r="G65" i="37"/>
  <c r="G99" i="37"/>
  <c r="G136" i="37"/>
  <c r="N230" i="156"/>
  <c r="G101" i="37"/>
  <c r="G63" i="37"/>
  <c r="N33" i="156"/>
  <c r="N137" i="156"/>
  <c r="G16" i="37"/>
  <c r="D241" i="37"/>
  <c r="H241" i="37"/>
  <c r="N358" i="156"/>
  <c r="N370" i="156"/>
  <c r="N62" i="156"/>
  <c r="N281" i="156"/>
  <c r="N104" i="156"/>
  <c r="I23" i="156"/>
  <c r="C16" i="37"/>
  <c r="G244" i="156"/>
  <c r="E16" i="37" s="1"/>
  <c r="C220" i="37"/>
  <c r="G383" i="156"/>
  <c r="E220" i="37" s="1"/>
  <c r="G220" i="37"/>
  <c r="N383" i="156"/>
  <c r="L220" i="37" s="1"/>
  <c r="G222" i="37"/>
  <c r="N385" i="156"/>
  <c r="L222" i="37" s="1"/>
  <c r="C222" i="37"/>
  <c r="G385" i="156"/>
  <c r="E222" i="37" s="1"/>
  <c r="N244" i="156"/>
  <c r="L16" i="37" s="1"/>
  <c r="G308" i="156"/>
  <c r="G281" i="156"/>
  <c r="G230" i="156"/>
  <c r="G91" i="156"/>
  <c r="N91" i="156"/>
  <c r="G80" i="156"/>
  <c r="G229" i="37" l="1"/>
  <c r="N23" i="156"/>
  <c r="L229" i="37" s="1"/>
  <c r="C243" i="37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G291" i="157"/>
  <c r="G282" i="157"/>
  <c r="F170" i="37" s="1"/>
  <c r="G281" i="157"/>
  <c r="F169" i="37" s="1"/>
  <c r="G280" i="157"/>
  <c r="F168" i="37" s="1"/>
  <c r="G279" i="157"/>
  <c r="F167" i="37" s="1"/>
  <c r="I266" i="157"/>
  <c r="G266" i="157"/>
  <c r="G257" i="157"/>
  <c r="F158" i="37" s="1"/>
  <c r="G256" i="157"/>
  <c r="F157" i="37" s="1"/>
  <c r="G255" i="157"/>
  <c r="F156" i="37" s="1"/>
  <c r="G254" i="157"/>
  <c r="F155" i="37" s="1"/>
  <c r="I241" i="157"/>
  <c r="G241" i="157"/>
  <c r="G232" i="157"/>
  <c r="F146" i="37" s="1"/>
  <c r="G231" i="157"/>
  <c r="F145" i="37" s="1"/>
  <c r="G230" i="157"/>
  <c r="F144" i="37" s="1"/>
  <c r="G229" i="157"/>
  <c r="F143" i="37" s="1"/>
  <c r="M218" i="157"/>
  <c r="M219" i="157"/>
  <c r="M220" i="157"/>
  <c r="M217" i="157"/>
  <c r="I216" i="157"/>
  <c r="G216" i="157"/>
  <c r="G207" i="157"/>
  <c r="F109" i="37" s="1"/>
  <c r="G206" i="157"/>
  <c r="F108" i="37" s="1"/>
  <c r="G205" i="157"/>
  <c r="F107" i="37" s="1"/>
  <c r="G204" i="157"/>
  <c r="F106" i="37" s="1"/>
  <c r="I191" i="157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M147" i="157"/>
  <c r="M146" i="157"/>
  <c r="I132" i="157"/>
  <c r="G132" i="157"/>
  <c r="M134" i="157"/>
  <c r="M133" i="157"/>
  <c r="I123" i="157"/>
  <c r="H37" i="37" s="1"/>
  <c r="M123" i="157"/>
  <c r="L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M87" i="157"/>
  <c r="M86" i="157"/>
  <c r="M75" i="157"/>
  <c r="M74" i="157"/>
  <c r="I73" i="157"/>
  <c r="M65" i="157"/>
  <c r="G64" i="157"/>
  <c r="G70" i="157" s="1"/>
  <c r="I64" i="157"/>
  <c r="M66" i="157"/>
  <c r="M58" i="157"/>
  <c r="M56" i="157"/>
  <c r="M55" i="157"/>
  <c r="G54" i="157"/>
  <c r="I57" i="157"/>
  <c r="G57" i="157"/>
  <c r="I54" i="157"/>
  <c r="I326" i="157" l="1"/>
  <c r="H8" i="57"/>
  <c r="I301" i="157"/>
  <c r="I226" i="157"/>
  <c r="I176" i="157"/>
  <c r="I142" i="157"/>
  <c r="I251" i="157"/>
  <c r="I117" i="157"/>
  <c r="I276" i="157"/>
  <c r="I201" i="157"/>
  <c r="I82" i="157"/>
  <c r="I70" i="157"/>
  <c r="M229" i="157"/>
  <c r="L143" i="37" s="1"/>
  <c r="M232" i="157"/>
  <c r="L146" i="37" s="1"/>
  <c r="M231" i="157"/>
  <c r="L145" i="37" s="1"/>
  <c r="M230" i="157"/>
  <c r="L144" i="37" s="1"/>
  <c r="E243" i="37"/>
  <c r="I98" i="157"/>
  <c r="H26" i="37" s="1"/>
  <c r="I91" i="157"/>
  <c r="G37" i="37"/>
  <c r="L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M110" i="157"/>
  <c r="H156" i="157"/>
  <c r="M135" i="157"/>
  <c r="H180" i="157"/>
  <c r="M168" i="157"/>
  <c r="H205" i="157"/>
  <c r="M193" i="157"/>
  <c r="H257" i="157"/>
  <c r="M245" i="157"/>
  <c r="H282" i="157"/>
  <c r="M270" i="157"/>
  <c r="H306" i="157"/>
  <c r="M294" i="157"/>
  <c r="H329" i="157"/>
  <c r="M317" i="157"/>
  <c r="H121" i="157"/>
  <c r="M109" i="157"/>
  <c r="H179" i="157"/>
  <c r="M167" i="157"/>
  <c r="H204" i="157"/>
  <c r="M192" i="157"/>
  <c r="H256" i="157"/>
  <c r="M244" i="157"/>
  <c r="H281" i="157"/>
  <c r="M269" i="157"/>
  <c r="H305" i="157"/>
  <c r="M293" i="157"/>
  <c r="H330" i="157"/>
  <c r="M318" i="157"/>
  <c r="H120" i="157"/>
  <c r="M108" i="157"/>
  <c r="H207" i="157"/>
  <c r="M195" i="157"/>
  <c r="H255" i="157"/>
  <c r="M243" i="157"/>
  <c r="H280" i="157"/>
  <c r="M268" i="157"/>
  <c r="H157" i="157"/>
  <c r="M136" i="157"/>
  <c r="H72" i="37"/>
  <c r="H181" i="157"/>
  <c r="M169" i="157"/>
  <c r="H206" i="157"/>
  <c r="M194" i="157"/>
  <c r="H254" i="157"/>
  <c r="M242" i="157"/>
  <c r="H279" i="157"/>
  <c r="M267" i="157"/>
  <c r="H304" i="157"/>
  <c r="M292" i="157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L10" i="57"/>
  <c r="G22" i="57"/>
  <c r="G179" i="37" s="1"/>
  <c r="G24" i="57"/>
  <c r="G181" i="37" s="1"/>
  <c r="L12" i="57"/>
  <c r="L11" i="57"/>
  <c r="G23" i="57"/>
  <c r="G180" i="37" s="1"/>
  <c r="G22" i="46"/>
  <c r="G46" i="37" s="1"/>
  <c r="G24" i="46"/>
  <c r="G48" i="37" s="1"/>
  <c r="L24" i="46"/>
  <c r="L48" i="37" s="1"/>
  <c r="L11" i="46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H73" i="157"/>
  <c r="H54" i="157"/>
  <c r="M47" i="157"/>
  <c r="M46" i="157"/>
  <c r="M38" i="157"/>
  <c r="M37" i="157"/>
  <c r="I45" i="157"/>
  <c r="G45" i="157"/>
  <c r="G51" i="157" s="1"/>
  <c r="I36" i="157"/>
  <c r="G36" i="157"/>
  <c r="G42" i="157" s="1"/>
  <c r="M25" i="157"/>
  <c r="M27" i="157"/>
  <c r="I23" i="157"/>
  <c r="G23" i="157"/>
  <c r="G33" i="157" s="1"/>
  <c r="I10" i="157"/>
  <c r="G10" i="157"/>
  <c r="G20" i="157" s="1"/>
  <c r="M11" i="157"/>
  <c r="J384" i="156"/>
  <c r="H221" i="37" s="1"/>
  <c r="J381" i="156"/>
  <c r="H218" i="37" s="1"/>
  <c r="H381" i="156"/>
  <c r="F218" i="37" s="1"/>
  <c r="J380" i="156"/>
  <c r="H217" i="37" s="1"/>
  <c r="H380" i="156"/>
  <c r="F217" i="37" s="1"/>
  <c r="J379" i="156"/>
  <c r="H216" i="37" s="1"/>
  <c r="H379" i="156"/>
  <c r="F216" i="37" s="1"/>
  <c r="J378" i="156"/>
  <c r="H215" i="37" s="1"/>
  <c r="H378" i="156"/>
  <c r="F215" i="37" s="1"/>
  <c r="J365" i="156"/>
  <c r="H365" i="156"/>
  <c r="H375" i="156" s="1"/>
  <c r="N368" i="156"/>
  <c r="N369" i="156"/>
  <c r="N366" i="156"/>
  <c r="J353" i="156"/>
  <c r="H353" i="156"/>
  <c r="H363" i="156" s="1"/>
  <c r="N355" i="156"/>
  <c r="N357" i="156"/>
  <c r="N354" i="156"/>
  <c r="J341" i="156"/>
  <c r="H131" i="37" s="1"/>
  <c r="J342" i="156"/>
  <c r="H132" i="37" s="1"/>
  <c r="J343" i="156"/>
  <c r="H133" i="37" s="1"/>
  <c r="J344" i="156"/>
  <c r="H134" i="37" s="1"/>
  <c r="J347" i="156"/>
  <c r="H137" i="37" s="1"/>
  <c r="H341" i="156"/>
  <c r="F131" i="37" s="1"/>
  <c r="H342" i="156"/>
  <c r="F132" i="37" s="1"/>
  <c r="H343" i="156"/>
  <c r="F133" i="37" s="1"/>
  <c r="H344" i="156"/>
  <c r="F134" i="37" s="1"/>
  <c r="H347" i="156"/>
  <c r="F137" i="37" s="1"/>
  <c r="J345" i="156"/>
  <c r="H135" i="37" s="1"/>
  <c r="H345" i="156"/>
  <c r="F135" i="37" s="1"/>
  <c r="N330" i="156"/>
  <c r="I343" i="156"/>
  <c r="N332" i="156"/>
  <c r="I347" i="156"/>
  <c r="N329" i="156"/>
  <c r="J328" i="156"/>
  <c r="H328" i="156"/>
  <c r="J316" i="156"/>
  <c r="H118" i="37" s="1"/>
  <c r="J318" i="156"/>
  <c r="H120" i="37" s="1"/>
  <c r="J319" i="156"/>
  <c r="H121" i="37" s="1"/>
  <c r="J320" i="156"/>
  <c r="H122" i="37" s="1"/>
  <c r="J323" i="156"/>
  <c r="H125" i="37" s="1"/>
  <c r="H316" i="156"/>
  <c r="F118" i="37" s="1"/>
  <c r="H318" i="156"/>
  <c r="F120" i="37" s="1"/>
  <c r="H319" i="156"/>
  <c r="F121" i="37" s="1"/>
  <c r="H320" i="156"/>
  <c r="F122" i="37" s="1"/>
  <c r="H323" i="156"/>
  <c r="F125" i="37" s="1"/>
  <c r="H321" i="156"/>
  <c r="F123" i="37" s="1"/>
  <c r="N305" i="156"/>
  <c r="N306" i="156"/>
  <c r="N307" i="156"/>
  <c r="I323" i="156"/>
  <c r="G125" i="37" s="1"/>
  <c r="N302" i="156"/>
  <c r="J301" i="156"/>
  <c r="H301" i="156"/>
  <c r="H313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N277" i="156"/>
  <c r="J276" i="156"/>
  <c r="H276" i="156"/>
  <c r="I51" i="157" l="1"/>
  <c r="I42" i="157"/>
  <c r="I33" i="157"/>
  <c r="I20" i="157"/>
  <c r="J338" i="156"/>
  <c r="J286" i="156"/>
  <c r="J313" i="156"/>
  <c r="J363" i="156"/>
  <c r="J375" i="156"/>
  <c r="G8" i="57"/>
  <c r="L23" i="57"/>
  <c r="L180" i="37" s="1"/>
  <c r="L22" i="57"/>
  <c r="L179" i="37" s="1"/>
  <c r="L24" i="57"/>
  <c r="L181" i="37" s="1"/>
  <c r="L23" i="46"/>
  <c r="L47" i="37" s="1"/>
  <c r="M255" i="157"/>
  <c r="L156" i="37" s="1"/>
  <c r="M305" i="157"/>
  <c r="L192" i="37" s="1"/>
  <c r="M256" i="157"/>
  <c r="L157" i="37" s="1"/>
  <c r="M179" i="157"/>
  <c r="L82" i="37" s="1"/>
  <c r="M282" i="157"/>
  <c r="L170" i="37" s="1"/>
  <c r="M304" i="157"/>
  <c r="L191" i="37" s="1"/>
  <c r="M254" i="157"/>
  <c r="L155" i="37" s="1"/>
  <c r="M181" i="157"/>
  <c r="L84" i="37" s="1"/>
  <c r="M280" i="157"/>
  <c r="L168" i="37" s="1"/>
  <c r="M207" i="157"/>
  <c r="L109" i="37" s="1"/>
  <c r="M281" i="157"/>
  <c r="L169" i="37" s="1"/>
  <c r="M204" i="157"/>
  <c r="L106" i="37" s="1"/>
  <c r="M121" i="157"/>
  <c r="L35" i="37" s="1"/>
  <c r="M306" i="157"/>
  <c r="L193" i="37" s="1"/>
  <c r="M257" i="157"/>
  <c r="L158" i="37" s="1"/>
  <c r="M180" i="157"/>
  <c r="L83" i="37" s="1"/>
  <c r="M122" i="157"/>
  <c r="L36" i="37" s="1"/>
  <c r="M279" i="157"/>
  <c r="L167" i="37" s="1"/>
  <c r="M206" i="157"/>
  <c r="L108" i="37" s="1"/>
  <c r="M120" i="157"/>
  <c r="L34" i="37" s="1"/>
  <c r="M205" i="157"/>
  <c r="L107" i="37" s="1"/>
  <c r="M85" i="157"/>
  <c r="N319" i="156"/>
  <c r="L121" i="37" s="1"/>
  <c r="N316" i="156"/>
  <c r="L118" i="37" s="1"/>
  <c r="N318" i="156"/>
  <c r="L120" i="37" s="1"/>
  <c r="N344" i="156"/>
  <c r="L134" i="37" s="1"/>
  <c r="N289" i="156"/>
  <c r="L94" i="37" s="1"/>
  <c r="N320" i="156"/>
  <c r="L122" i="37" s="1"/>
  <c r="N341" i="156"/>
  <c r="L131" i="37" s="1"/>
  <c r="N342" i="156"/>
  <c r="L132" i="37" s="1"/>
  <c r="G97" i="37"/>
  <c r="G137" i="37"/>
  <c r="G96" i="37"/>
  <c r="G95" i="37"/>
  <c r="G133" i="37"/>
  <c r="M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M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M57" i="157"/>
  <c r="H61" i="157"/>
  <c r="H328" i="157"/>
  <c r="M328" i="157" s="1"/>
  <c r="L202" i="37" s="1"/>
  <c r="H326" i="157"/>
  <c r="H176" i="157"/>
  <c r="M73" i="157"/>
  <c r="H82" i="157"/>
  <c r="M107" i="157"/>
  <c r="H117" i="157"/>
  <c r="M216" i="157"/>
  <c r="H226" i="157"/>
  <c r="H286" i="156"/>
  <c r="H298" i="156" s="1"/>
  <c r="F103" i="37" s="1"/>
  <c r="H338" i="156"/>
  <c r="H350" i="156" s="1"/>
  <c r="F140" i="37" s="1"/>
  <c r="H203" i="157"/>
  <c r="M157" i="157"/>
  <c r="L73" i="37" s="1"/>
  <c r="I163" i="157"/>
  <c r="H79" i="37" s="1"/>
  <c r="M156" i="157"/>
  <c r="L72" i="37" s="1"/>
  <c r="H315" i="156"/>
  <c r="M241" i="157"/>
  <c r="M154" i="157"/>
  <c r="L70" i="37" s="1"/>
  <c r="M191" i="157"/>
  <c r="M266" i="157"/>
  <c r="M316" i="157"/>
  <c r="G203" i="37"/>
  <c r="M329" i="157"/>
  <c r="L203" i="37" s="1"/>
  <c r="M132" i="157"/>
  <c r="M155" i="157"/>
  <c r="L71" i="37" s="1"/>
  <c r="M145" i="157"/>
  <c r="M291" i="157"/>
  <c r="G204" i="37"/>
  <c r="M330" i="157"/>
  <c r="L204" i="37" s="1"/>
  <c r="H183" i="157"/>
  <c r="M171" i="157"/>
  <c r="M166" i="157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M64" i="157"/>
  <c r="I93" i="157"/>
  <c r="H45" i="157"/>
  <c r="L14" i="57"/>
  <c r="G26" i="57"/>
  <c r="G183" i="37" s="1"/>
  <c r="J315" i="156"/>
  <c r="H117" i="37" s="1"/>
  <c r="J340" i="156"/>
  <c r="H130" i="37" s="1"/>
  <c r="J350" i="156"/>
  <c r="H140" i="37" s="1"/>
  <c r="J377" i="156"/>
  <c r="H214" i="37" s="1"/>
  <c r="H387" i="156"/>
  <c r="F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M30" i="157"/>
  <c r="H28" i="157"/>
  <c r="M17" i="157"/>
  <c r="H15" i="157"/>
  <c r="M14" i="157"/>
  <c r="H97" i="157"/>
  <c r="M13" i="157"/>
  <c r="H96" i="157"/>
  <c r="M12" i="157"/>
  <c r="H95" i="157"/>
  <c r="I382" i="156"/>
  <c r="I379" i="156"/>
  <c r="I381" i="156"/>
  <c r="I293" i="156"/>
  <c r="N279" i="156"/>
  <c r="I295" i="156"/>
  <c r="N310" i="156"/>
  <c r="J321" i="156"/>
  <c r="H123" i="37" s="1"/>
  <c r="I320" i="156"/>
  <c r="G122" i="37" s="1"/>
  <c r="I345" i="156"/>
  <c r="N347" i="156"/>
  <c r="L137" i="37" s="1"/>
  <c r="H340" i="156"/>
  <c r="F130" i="37" s="1"/>
  <c r="I341" i="156"/>
  <c r="N367" i="156"/>
  <c r="H377" i="156"/>
  <c r="F214" i="37" s="1"/>
  <c r="H382" i="156"/>
  <c r="F219" i="37" s="1"/>
  <c r="I384" i="156"/>
  <c r="N295" i="156"/>
  <c r="L100" i="37" s="1"/>
  <c r="N278" i="156"/>
  <c r="I316" i="156"/>
  <c r="G118" i="37" s="1"/>
  <c r="N333" i="156"/>
  <c r="I342" i="156"/>
  <c r="I353" i="156"/>
  <c r="N293" i="156"/>
  <c r="L98" i="37" s="1"/>
  <c r="I321" i="156"/>
  <c r="G123" i="37" s="1"/>
  <c r="I318" i="156"/>
  <c r="G120" i="37" s="1"/>
  <c r="J382" i="156"/>
  <c r="H219" i="37" s="1"/>
  <c r="N280" i="156"/>
  <c r="I319" i="156"/>
  <c r="G121" i="37" s="1"/>
  <c r="I344" i="156"/>
  <c r="I378" i="156"/>
  <c r="I380" i="156"/>
  <c r="L9" i="57"/>
  <c r="H23" i="157"/>
  <c r="M24" i="157"/>
  <c r="H10" i="157"/>
  <c r="I365" i="156"/>
  <c r="I328" i="156"/>
  <c r="N331" i="156"/>
  <c r="I301" i="156"/>
  <c r="I276" i="156"/>
  <c r="I289" i="156"/>
  <c r="H288" i="156"/>
  <c r="F93" i="37" s="1"/>
  <c r="J387" i="156" l="1"/>
  <c r="H224" i="37" s="1"/>
  <c r="L21" i="57"/>
  <c r="L178" i="37" s="1"/>
  <c r="L26" i="57"/>
  <c r="L183" i="37" s="1"/>
  <c r="M183" i="157"/>
  <c r="L86" i="37" s="1"/>
  <c r="M119" i="157"/>
  <c r="L33" i="37" s="1"/>
  <c r="M253" i="157"/>
  <c r="L154" i="37" s="1"/>
  <c r="M228" i="157"/>
  <c r="L142" i="37" s="1"/>
  <c r="M178" i="157"/>
  <c r="L81" i="37" s="1"/>
  <c r="M278" i="157"/>
  <c r="L166" i="37" s="1"/>
  <c r="M303" i="157"/>
  <c r="L190" i="37" s="1"/>
  <c r="M203" i="157"/>
  <c r="L105" i="37" s="1"/>
  <c r="N291" i="156"/>
  <c r="L96" i="37" s="1"/>
  <c r="N292" i="156"/>
  <c r="L97" i="37" s="1"/>
  <c r="N343" i="156"/>
  <c r="L133" i="37" s="1"/>
  <c r="N290" i="156"/>
  <c r="L95" i="37" s="1"/>
  <c r="N323" i="156"/>
  <c r="L125" i="37" s="1"/>
  <c r="N345" i="156"/>
  <c r="L135" i="37" s="1"/>
  <c r="H326" i="156"/>
  <c r="F128" i="37" s="1"/>
  <c r="F117" i="37"/>
  <c r="J326" i="156"/>
  <c r="H128" i="37" s="1"/>
  <c r="I286" i="156"/>
  <c r="N286" i="156" s="1"/>
  <c r="N298" i="156" s="1"/>
  <c r="I375" i="156"/>
  <c r="G134" i="37"/>
  <c r="G132" i="37"/>
  <c r="G135" i="37"/>
  <c r="G100" i="37"/>
  <c r="I313" i="156"/>
  <c r="N313" i="156" s="1"/>
  <c r="G131" i="37"/>
  <c r="G98" i="37"/>
  <c r="G94" i="37"/>
  <c r="I338" i="156"/>
  <c r="I363" i="156"/>
  <c r="N363" i="156" s="1"/>
  <c r="G86" i="37"/>
  <c r="M70" i="157"/>
  <c r="M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M151" i="157"/>
  <c r="H163" i="157"/>
  <c r="M142" i="157"/>
  <c r="G69" i="37"/>
  <c r="G33" i="37"/>
  <c r="H129" i="157"/>
  <c r="M201" i="157"/>
  <c r="M213" i="157" s="1"/>
  <c r="L115" i="37" s="1"/>
  <c r="G105" i="37"/>
  <c r="M91" i="157"/>
  <c r="M82" i="157"/>
  <c r="M61" i="157"/>
  <c r="H51" i="157"/>
  <c r="H42" i="157"/>
  <c r="M42" i="157" s="1"/>
  <c r="M23" i="157"/>
  <c r="H33" i="157"/>
  <c r="H20" i="157"/>
  <c r="H213" i="157"/>
  <c r="M226" i="157"/>
  <c r="M238" i="157" s="1"/>
  <c r="L152" i="37" s="1"/>
  <c r="M251" i="157"/>
  <c r="M263" i="157" s="1"/>
  <c r="L164" i="37" s="1"/>
  <c r="M153" i="157"/>
  <c r="L69" i="37" s="1"/>
  <c r="M301" i="157"/>
  <c r="M313" i="157" s="1"/>
  <c r="L200" i="37" s="1"/>
  <c r="M176" i="157"/>
  <c r="M188" i="157" s="1"/>
  <c r="L91" i="37" s="1"/>
  <c r="M117" i="157"/>
  <c r="M129" i="157" s="1"/>
  <c r="L43" i="37" s="1"/>
  <c r="M276" i="157"/>
  <c r="M288" i="157" s="1"/>
  <c r="L176" i="37" s="1"/>
  <c r="M326" i="157"/>
  <c r="M338" i="157" s="1"/>
  <c r="L212" i="37" s="1"/>
  <c r="G24" i="37"/>
  <c r="M96" i="157"/>
  <c r="L24" i="37" s="1"/>
  <c r="G22" i="37"/>
  <c r="M94" i="157"/>
  <c r="L22" i="37" s="1"/>
  <c r="G28" i="37"/>
  <c r="M100" i="157"/>
  <c r="L28" i="37" s="1"/>
  <c r="G25" i="37"/>
  <c r="M97" i="157"/>
  <c r="L25" i="37" s="1"/>
  <c r="G23" i="37"/>
  <c r="M95" i="157"/>
  <c r="L23" i="37" s="1"/>
  <c r="H21" i="37"/>
  <c r="H31" i="37"/>
  <c r="M45" i="157"/>
  <c r="M36" i="157"/>
  <c r="G221" i="37"/>
  <c r="N384" i="156"/>
  <c r="L221" i="37" s="1"/>
  <c r="G216" i="37"/>
  <c r="N379" i="156"/>
  <c r="L216" i="37" s="1"/>
  <c r="G218" i="37"/>
  <c r="N381" i="156"/>
  <c r="L218" i="37" s="1"/>
  <c r="G217" i="37"/>
  <c r="N380" i="156"/>
  <c r="L217" i="37" s="1"/>
  <c r="G219" i="37"/>
  <c r="N382" i="156"/>
  <c r="L219" i="37" s="1"/>
  <c r="G215" i="37"/>
  <c r="N378" i="156"/>
  <c r="L215" i="37" s="1"/>
  <c r="L19" i="57"/>
  <c r="L31" i="57" s="1"/>
  <c r="L188" i="37" s="1"/>
  <c r="G31" i="57"/>
  <c r="G188" i="37" s="1"/>
  <c r="G55" i="37"/>
  <c r="H93" i="157"/>
  <c r="H98" i="157"/>
  <c r="M28" i="157"/>
  <c r="M10" i="157"/>
  <c r="N353" i="156"/>
  <c r="N328" i="156"/>
  <c r="I315" i="156"/>
  <c r="I377" i="156"/>
  <c r="N308" i="156"/>
  <c r="I340" i="156"/>
  <c r="N365" i="156"/>
  <c r="N301" i="156"/>
  <c r="N276" i="156"/>
  <c r="I288" i="156"/>
  <c r="N288" i="156" l="1"/>
  <c r="L93" i="37" s="1"/>
  <c r="N321" i="156"/>
  <c r="L123" i="37" s="1"/>
  <c r="N340" i="156"/>
  <c r="L130" i="37" s="1"/>
  <c r="I326" i="156"/>
  <c r="G128" i="37" s="1"/>
  <c r="G117" i="37"/>
  <c r="I298" i="156"/>
  <c r="G103" i="37" s="1"/>
  <c r="G93" i="37"/>
  <c r="G130" i="37"/>
  <c r="N375" i="156"/>
  <c r="G79" i="37"/>
  <c r="M163" i="157"/>
  <c r="L79" i="37" s="1"/>
  <c r="M51" i="157"/>
  <c r="G212" i="37"/>
  <c r="G200" i="37"/>
  <c r="G176" i="37"/>
  <c r="G152" i="37"/>
  <c r="G91" i="37"/>
  <c r="G164" i="37"/>
  <c r="G43" i="37"/>
  <c r="G115" i="37"/>
  <c r="M33" i="157"/>
  <c r="G21" i="37"/>
  <c r="M20" i="157"/>
  <c r="L103" i="37"/>
  <c r="M93" i="157"/>
  <c r="L21" i="37" s="1"/>
  <c r="G26" i="37"/>
  <c r="M98" i="157"/>
  <c r="L26" i="37" s="1"/>
  <c r="G214" i="37"/>
  <c r="N377" i="156"/>
  <c r="L214" i="37" s="1"/>
  <c r="H103" i="157"/>
  <c r="N338" i="156"/>
  <c r="N350" i="156" s="1"/>
  <c r="L140" i="37" s="1"/>
  <c r="I350" i="156"/>
  <c r="N326" i="156"/>
  <c r="L128" i="37" s="1"/>
  <c r="N315" i="156"/>
  <c r="L117" i="37" s="1"/>
  <c r="I387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N251" i="156"/>
  <c r="N252" i="156"/>
  <c r="I266" i="156"/>
  <c r="N254" i="156"/>
  <c r="I270" i="156"/>
  <c r="J250" i="156"/>
  <c r="H250" i="156"/>
  <c r="N52" i="156"/>
  <c r="N53" i="156"/>
  <c r="J239" i="156"/>
  <c r="J237" i="156"/>
  <c r="H239" i="156"/>
  <c r="F11" i="37" s="1"/>
  <c r="H218" i="156"/>
  <c r="H224" i="156" s="1"/>
  <c r="H227" i="156"/>
  <c r="H233" i="156" s="1"/>
  <c r="F12" i="37"/>
  <c r="J227" i="156"/>
  <c r="N229" i="156"/>
  <c r="I227" i="156"/>
  <c r="J224" i="156"/>
  <c r="J196" i="156"/>
  <c r="H196" i="156"/>
  <c r="H202" i="156" s="1"/>
  <c r="N198" i="156"/>
  <c r="N185" i="156"/>
  <c r="N184" i="156"/>
  <c r="J193" i="156"/>
  <c r="J176" i="156"/>
  <c r="N174" i="156"/>
  <c r="J173" i="156"/>
  <c r="H173" i="156"/>
  <c r="N167" i="156"/>
  <c r="J166" i="156"/>
  <c r="J163" i="156"/>
  <c r="H163" i="156"/>
  <c r="J153" i="156"/>
  <c r="H153" i="156"/>
  <c r="N155" i="156"/>
  <c r="N154" i="156"/>
  <c r="H143" i="156"/>
  <c r="N145" i="156"/>
  <c r="N144" i="156"/>
  <c r="J143" i="156"/>
  <c r="J134" i="156"/>
  <c r="H134" i="156"/>
  <c r="H140" i="156" s="1"/>
  <c r="N136" i="156"/>
  <c r="J121" i="156"/>
  <c r="H121" i="156"/>
  <c r="H131" i="156" s="1"/>
  <c r="N123" i="156"/>
  <c r="I240" i="156"/>
  <c r="N122" i="156"/>
  <c r="J118" i="156"/>
  <c r="N101" i="156"/>
  <c r="N102" i="156"/>
  <c r="J99" i="156"/>
  <c r="H99" i="156"/>
  <c r="H109" i="156" s="1"/>
  <c r="N100" i="156"/>
  <c r="N88" i="156"/>
  <c r="N89" i="156"/>
  <c r="N90" i="156"/>
  <c r="N87" i="156"/>
  <c r="J86" i="156"/>
  <c r="H86" i="156"/>
  <c r="N79" i="156"/>
  <c r="J77" i="156"/>
  <c r="H77" i="156"/>
  <c r="H83" i="156" s="1"/>
  <c r="N70" i="156"/>
  <c r="N69" i="156"/>
  <c r="J68" i="156"/>
  <c r="H68" i="156"/>
  <c r="H74" i="156" s="1"/>
  <c r="N60" i="156"/>
  <c r="J65" i="156"/>
  <c r="H59" i="156"/>
  <c r="N50" i="156"/>
  <c r="J49" i="156"/>
  <c r="H49" i="156"/>
  <c r="J39" i="156"/>
  <c r="H39" i="156"/>
  <c r="J233" i="156" l="1"/>
  <c r="J202" i="156"/>
  <c r="J140" i="156"/>
  <c r="J131" i="156"/>
  <c r="J109" i="156"/>
  <c r="J96" i="156"/>
  <c r="J83" i="156"/>
  <c r="J74" i="156"/>
  <c r="H96" i="156"/>
  <c r="H65" i="156"/>
  <c r="H46" i="156"/>
  <c r="H170" i="156"/>
  <c r="H180" i="156"/>
  <c r="H160" i="156"/>
  <c r="H56" i="156"/>
  <c r="H150" i="156"/>
  <c r="J56" i="156"/>
  <c r="J150" i="156"/>
  <c r="J46" i="156"/>
  <c r="J160" i="156"/>
  <c r="J180" i="156"/>
  <c r="J260" i="156"/>
  <c r="J273" i="156" s="1"/>
  <c r="J170" i="156"/>
  <c r="I233" i="156"/>
  <c r="N233" i="156" s="1"/>
  <c r="G140" i="37"/>
  <c r="G60" i="37"/>
  <c r="N125" i="156"/>
  <c r="I146" i="156"/>
  <c r="N220" i="156"/>
  <c r="F239" i="37"/>
  <c r="F238" i="37"/>
  <c r="G224" i="37"/>
  <c r="N387" i="156"/>
  <c r="L224" i="37" s="1"/>
  <c r="J263" i="156"/>
  <c r="H57" i="37" s="1"/>
  <c r="H260" i="156"/>
  <c r="H273" i="156" s="1"/>
  <c r="G31" i="37"/>
  <c r="M103" i="157"/>
  <c r="L31" i="37" s="1"/>
  <c r="H10" i="37"/>
  <c r="H11" i="37"/>
  <c r="H238" i="37" s="1"/>
  <c r="H12" i="37"/>
  <c r="H239" i="37" s="1"/>
  <c r="H9" i="37"/>
  <c r="J241" i="156"/>
  <c r="N270" i="156"/>
  <c r="L64" i="37" s="1"/>
  <c r="G64" i="37"/>
  <c r="I218" i="156"/>
  <c r="I255" i="156"/>
  <c r="N177" i="156"/>
  <c r="I173" i="156"/>
  <c r="I176" i="156"/>
  <c r="N157" i="156"/>
  <c r="I156" i="156"/>
  <c r="I126" i="156"/>
  <c r="I77" i="156"/>
  <c r="I49" i="156"/>
  <c r="I59" i="156"/>
  <c r="N266" i="156"/>
  <c r="L60" i="37" s="1"/>
  <c r="N78" i="156"/>
  <c r="N128" i="156"/>
  <c r="N147" i="156"/>
  <c r="N175" i="156"/>
  <c r="N227" i="156"/>
  <c r="J268" i="156"/>
  <c r="I134" i="156"/>
  <c r="I166" i="156"/>
  <c r="I196" i="156"/>
  <c r="N135" i="156"/>
  <c r="N197" i="156"/>
  <c r="N253" i="156"/>
  <c r="I265" i="156"/>
  <c r="I267" i="156"/>
  <c r="N51" i="156"/>
  <c r="N61" i="156"/>
  <c r="N219" i="156"/>
  <c r="N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N121" i="156"/>
  <c r="I109" i="156"/>
  <c r="I56" i="156"/>
  <c r="I140" i="156"/>
  <c r="N173" i="156"/>
  <c r="N146" i="156"/>
  <c r="I74" i="156"/>
  <c r="I96" i="156"/>
  <c r="I160" i="156"/>
  <c r="I202" i="156"/>
  <c r="I83" i="156"/>
  <c r="N166" i="156"/>
  <c r="I170" i="156"/>
  <c r="N126" i="156"/>
  <c r="I131" i="156"/>
  <c r="I65" i="156"/>
  <c r="I224" i="156"/>
  <c r="N176" i="156"/>
  <c r="I180" i="156"/>
  <c r="N255" i="156"/>
  <c r="I260" i="156"/>
  <c r="H13" i="37"/>
  <c r="H67" i="37"/>
  <c r="H62" i="37"/>
  <c r="F67" i="37"/>
  <c r="F57" i="37"/>
  <c r="N267" i="156"/>
  <c r="L61" i="37" s="1"/>
  <c r="G61" i="37"/>
  <c r="N265" i="156"/>
  <c r="L59" i="37" s="1"/>
  <c r="G59" i="37"/>
  <c r="N264" i="156"/>
  <c r="L58" i="37" s="1"/>
  <c r="G58" i="37"/>
  <c r="N218" i="156"/>
  <c r="I268" i="156"/>
  <c r="N183" i="156"/>
  <c r="N156" i="156"/>
  <c r="N77" i="156"/>
  <c r="N153" i="156"/>
  <c r="N99" i="156"/>
  <c r="N49" i="156"/>
  <c r="N59" i="156"/>
  <c r="N68" i="156"/>
  <c r="N86" i="156"/>
  <c r="N134" i="156"/>
  <c r="N196" i="156"/>
  <c r="N163" i="156"/>
  <c r="N250" i="156"/>
  <c r="N263" i="156" l="1"/>
  <c r="L57" i="37" s="1"/>
  <c r="N140" i="156"/>
  <c r="N224" i="156"/>
  <c r="N202" i="156"/>
  <c r="N109" i="156"/>
  <c r="N56" i="156"/>
  <c r="N170" i="156"/>
  <c r="N160" i="156"/>
  <c r="N180" i="156"/>
  <c r="N65" i="156"/>
  <c r="N96" i="156"/>
  <c r="N131" i="156"/>
  <c r="N83" i="156"/>
  <c r="N74" i="156"/>
  <c r="H240" i="37"/>
  <c r="N260" i="156"/>
  <c r="N273" i="156" s="1"/>
  <c r="L67" i="37" s="1"/>
  <c r="I273" i="156"/>
  <c r="N268" i="156"/>
  <c r="L62" i="37" s="1"/>
  <c r="G62" i="37"/>
  <c r="G67" i="37" l="1"/>
  <c r="I243" i="156"/>
  <c r="I239" i="156"/>
  <c r="N32" i="156"/>
  <c r="H30" i="156"/>
  <c r="H36" i="156" s="1"/>
  <c r="J17" i="156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228" i="37"/>
  <c r="H237" i="37" s="1"/>
  <c r="H227" i="37"/>
  <c r="G11" i="37"/>
  <c r="N239" i="156"/>
  <c r="L11" i="37" s="1"/>
  <c r="I42" i="156"/>
  <c r="N43" i="156"/>
  <c r="H20" i="156"/>
  <c r="F226" i="37" s="1"/>
  <c r="H26" i="156"/>
  <c r="F232" i="37" s="1"/>
  <c r="J26" i="156"/>
  <c r="J236" i="156"/>
  <c r="H8" i="37" s="1"/>
  <c r="N41" i="156"/>
  <c r="N31" i="156"/>
  <c r="N40" i="156"/>
  <c r="I39" i="156"/>
  <c r="I22" i="156"/>
  <c r="G228" i="37" s="1"/>
  <c r="I10" i="156"/>
  <c r="J20" i="156"/>
  <c r="N12" i="156"/>
  <c r="I21" i="156"/>
  <c r="G227" i="37" s="1"/>
  <c r="N11" i="156"/>
  <c r="I30" i="156"/>
  <c r="H18" i="37" l="1"/>
  <c r="I17" i="156"/>
  <c r="G238" i="37"/>
  <c r="I46" i="156"/>
  <c r="I36" i="156"/>
  <c r="N21" i="156"/>
  <c r="L227" i="37" s="1"/>
  <c r="N22" i="156"/>
  <c r="L228" i="37" s="1"/>
  <c r="H226" i="37"/>
  <c r="H232" i="37"/>
  <c r="G12" i="37"/>
  <c r="N240" i="156"/>
  <c r="L12" i="37" s="1"/>
  <c r="G15" i="37"/>
  <c r="N243" i="156"/>
  <c r="L15" i="37" s="1"/>
  <c r="N42" i="156"/>
  <c r="N10" i="156"/>
  <c r="N39" i="156"/>
  <c r="I20" i="156"/>
  <c r="G226" i="37" s="1"/>
  <c r="N30" i="156"/>
  <c r="D59" i="156"/>
  <c r="D49" i="156"/>
  <c r="D39" i="156"/>
  <c r="N46" i="156" l="1"/>
  <c r="N36" i="156"/>
  <c r="L238" i="37"/>
  <c r="G239" i="37"/>
  <c r="G242" i="37"/>
  <c r="N20" i="156"/>
  <c r="L226" i="37" s="1"/>
  <c r="I26" i="156"/>
  <c r="N17" i="156"/>
  <c r="L242" i="37" l="1"/>
  <c r="L239" i="37"/>
  <c r="G232" i="37"/>
  <c r="N26" i="156"/>
  <c r="L232" i="37" s="1"/>
  <c r="C12" i="57"/>
  <c r="C11" i="57"/>
  <c r="C10" i="57"/>
  <c r="D9" i="57"/>
  <c r="B9" i="57"/>
  <c r="D21" i="57" l="1"/>
  <c r="D178" i="37" s="1"/>
  <c r="D8" i="57"/>
  <c r="B21" i="57"/>
  <c r="B178" i="37" s="1"/>
  <c r="B19" i="57"/>
  <c r="B188" i="37" s="1"/>
  <c r="C14" i="57"/>
  <c r="E10" i="57"/>
  <c r="C22" i="57"/>
  <c r="C179" i="37" s="1"/>
  <c r="C23" i="57"/>
  <c r="C180" i="37" s="1"/>
  <c r="E11" i="57"/>
  <c r="C24" i="57"/>
  <c r="C181" i="37" s="1"/>
  <c r="E12" i="57"/>
  <c r="D19" i="57"/>
  <c r="D188" i="37" s="1"/>
  <c r="C9" i="57"/>
  <c r="E22" i="57" l="1"/>
  <c r="E179" i="37" s="1"/>
  <c r="E24" i="57"/>
  <c r="E181" i="37" s="1"/>
  <c r="E23" i="57"/>
  <c r="E180" i="37" s="1"/>
  <c r="C21" i="57"/>
  <c r="C178" i="37" s="1"/>
  <c r="C8" i="57"/>
  <c r="E14" i="57"/>
  <c r="C26" i="57"/>
  <c r="C183" i="37" s="1"/>
  <c r="C19" i="57"/>
  <c r="E9" i="57"/>
  <c r="E26" i="57" l="1"/>
  <c r="E183" i="37" s="1"/>
  <c r="E21" i="57"/>
  <c r="E178" i="37" s="1"/>
  <c r="C188" i="37"/>
  <c r="E19" i="57"/>
  <c r="E188" i="37" s="1"/>
  <c r="D9" i="46"/>
  <c r="B9" i="46"/>
  <c r="B21" i="46" s="1"/>
  <c r="B45" i="37" s="1"/>
  <c r="D21" i="46" l="1"/>
  <c r="D45" i="37" s="1"/>
  <c r="E10" i="46"/>
  <c r="C22" i="46"/>
  <c r="C46" i="37" s="1"/>
  <c r="E11" i="46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E23" i="46" l="1"/>
  <c r="E47" i="37" s="1"/>
  <c r="C21" i="46"/>
  <c r="C45" i="37" s="1"/>
  <c r="E22" i="46"/>
  <c r="E46" i="37" s="1"/>
  <c r="C19" i="46"/>
  <c r="E9" i="46"/>
  <c r="E21" i="46" l="1"/>
  <c r="E45" i="37" s="1"/>
  <c r="C55" i="37"/>
  <c r="E19" i="46"/>
  <c r="E55" i="37" s="1"/>
  <c r="D318" i="157"/>
  <c r="D317" i="157"/>
  <c r="E316" i="157"/>
  <c r="C316" i="157"/>
  <c r="D295" i="157"/>
  <c r="D294" i="157"/>
  <c r="D293" i="157"/>
  <c r="D292" i="157"/>
  <c r="E291" i="157"/>
  <c r="C291" i="157"/>
  <c r="C303" i="157" s="1"/>
  <c r="B190" i="37" s="1"/>
  <c r="D270" i="157"/>
  <c r="D269" i="157"/>
  <c r="D268" i="157"/>
  <c r="D267" i="157"/>
  <c r="E266" i="157"/>
  <c r="C266" i="157"/>
  <c r="D245" i="157"/>
  <c r="D244" i="157"/>
  <c r="D243" i="157"/>
  <c r="D242" i="157"/>
  <c r="E241" i="157"/>
  <c r="C241" i="157"/>
  <c r="C253" i="157" s="1"/>
  <c r="B154" i="37" s="1"/>
  <c r="D220" i="157"/>
  <c r="D219" i="157"/>
  <c r="D218" i="157"/>
  <c r="D217" i="157"/>
  <c r="E216" i="157"/>
  <c r="C216" i="157"/>
  <c r="D195" i="157"/>
  <c r="D194" i="157"/>
  <c r="D193" i="157"/>
  <c r="D192" i="157"/>
  <c r="E191" i="157"/>
  <c r="C191" i="157"/>
  <c r="E303" i="157" l="1"/>
  <c r="D190" i="37" s="1"/>
  <c r="E228" i="157"/>
  <c r="D142" i="37" s="1"/>
  <c r="E253" i="157"/>
  <c r="D154" i="37" s="1"/>
  <c r="E278" i="157"/>
  <c r="D166" i="37" s="1"/>
  <c r="E203" i="157"/>
  <c r="D105" i="37" s="1"/>
  <c r="D206" i="157"/>
  <c r="C108" i="37" s="1"/>
  <c r="D229" i="157"/>
  <c r="C143" i="37" s="1"/>
  <c r="D256" i="157"/>
  <c r="C157" i="37" s="1"/>
  <c r="D279" i="157"/>
  <c r="C167" i="37" s="1"/>
  <c r="D306" i="157"/>
  <c r="C193" i="37" s="1"/>
  <c r="D329" i="157"/>
  <c r="C203" i="37" s="1"/>
  <c r="D280" i="157"/>
  <c r="C168" i="37" s="1"/>
  <c r="D330" i="157"/>
  <c r="C204" i="37" s="1"/>
  <c r="D204" i="157"/>
  <c r="C106" i="37" s="1"/>
  <c r="D231" i="157"/>
  <c r="C145" i="37" s="1"/>
  <c r="D254" i="157"/>
  <c r="C155" i="37" s="1"/>
  <c r="D281" i="157"/>
  <c r="C169" i="37" s="1"/>
  <c r="D304" i="157"/>
  <c r="C191" i="37" s="1"/>
  <c r="D230" i="157"/>
  <c r="C144" i="37" s="1"/>
  <c r="D205" i="157"/>
  <c r="C107" i="37" s="1"/>
  <c r="D255" i="157"/>
  <c r="C156" i="37" s="1"/>
  <c r="D305" i="157"/>
  <c r="C192" i="37" s="1"/>
  <c r="E328" i="157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D282" i="157"/>
  <c r="C170" i="37" s="1"/>
  <c r="F270" i="157"/>
  <c r="F245" i="157"/>
  <c r="D257" i="157"/>
  <c r="C158" i="37" s="1"/>
  <c r="F220" i="157"/>
  <c r="D232" i="157"/>
  <c r="C146" i="37" s="1"/>
  <c r="E238" i="157"/>
  <c r="D152" i="37" s="1"/>
  <c r="D221" i="157"/>
  <c r="C203" i="157"/>
  <c r="B105" i="37" s="1"/>
  <c r="C213" i="157"/>
  <c r="B115" i="37" s="1"/>
  <c r="F195" i="157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17" i="157"/>
  <c r="F244" i="157"/>
  <c r="F318" i="157"/>
  <c r="F193" i="157"/>
  <c r="F218" i="157"/>
  <c r="F267" i="157"/>
  <c r="F292" i="157"/>
  <c r="F194" i="157"/>
  <c r="F242" i="157"/>
  <c r="F268" i="157"/>
  <c r="F293" i="157"/>
  <c r="F243" i="157"/>
  <c r="F269" i="157"/>
  <c r="F294" i="157"/>
  <c r="D316" i="157"/>
  <c r="F317" i="157"/>
  <c r="D291" i="157"/>
  <c r="D266" i="157"/>
  <c r="D241" i="157"/>
  <c r="D216" i="157"/>
  <c r="F219" i="157"/>
  <c r="D191" i="157"/>
  <c r="D228" i="157" l="1"/>
  <c r="C142" i="37" s="1"/>
  <c r="F206" i="157"/>
  <c r="E108" i="37" s="1"/>
  <c r="F205" i="157"/>
  <c r="E107" i="37" s="1"/>
  <c r="F204" i="157"/>
  <c r="E106" i="37" s="1"/>
  <c r="F282" i="157"/>
  <c r="E170" i="37" s="1"/>
  <c r="F305" i="157"/>
  <c r="E192" i="37" s="1"/>
  <c r="F304" i="157"/>
  <c r="E191" i="37" s="1"/>
  <c r="F330" i="157"/>
  <c r="E204" i="37" s="1"/>
  <c r="F232" i="157"/>
  <c r="E146" i="37" s="1"/>
  <c r="F255" i="157"/>
  <c r="E156" i="37" s="1"/>
  <c r="D253" i="157"/>
  <c r="C154" i="37" s="1"/>
  <c r="D278" i="157"/>
  <c r="C166" i="37" s="1"/>
  <c r="F306" i="157"/>
  <c r="E193" i="37" s="1"/>
  <c r="F280" i="157"/>
  <c r="E168" i="37" s="1"/>
  <c r="F279" i="157"/>
  <c r="E167" i="37" s="1"/>
  <c r="F256" i="157"/>
  <c r="E157" i="37" s="1"/>
  <c r="D233" i="157"/>
  <c r="C147" i="37" s="1"/>
  <c r="F307" i="157"/>
  <c r="E194" i="37" s="1"/>
  <c r="F329" i="157"/>
  <c r="E203" i="37" s="1"/>
  <c r="D203" i="157"/>
  <c r="C105" i="37" s="1"/>
  <c r="F231" i="157"/>
  <c r="E145" i="37" s="1"/>
  <c r="D303" i="157"/>
  <c r="C190" i="37" s="1"/>
  <c r="F281" i="157"/>
  <c r="E169" i="37" s="1"/>
  <c r="F254" i="157"/>
  <c r="E155" i="37" s="1"/>
  <c r="F230" i="157"/>
  <c r="E144" i="37" s="1"/>
  <c r="F229" i="157"/>
  <c r="E143" i="37" s="1"/>
  <c r="F207" i="157"/>
  <c r="E109" i="37" s="1"/>
  <c r="F257" i="157"/>
  <c r="E158" i="37" s="1"/>
  <c r="D328" i="157"/>
  <c r="C202" i="37" s="1"/>
  <c r="E313" i="157"/>
  <c r="D200" i="37" s="1"/>
  <c r="F221" i="157"/>
  <c r="D313" i="157"/>
  <c r="C200" i="37" s="1"/>
  <c r="F316" i="157"/>
  <c r="F291" i="157"/>
  <c r="F266" i="157"/>
  <c r="F241" i="157"/>
  <c r="F216" i="157"/>
  <c r="F191" i="157"/>
  <c r="D169" i="157"/>
  <c r="D168" i="157"/>
  <c r="D167" i="157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D135" i="157"/>
  <c r="D134" i="157"/>
  <c r="D133" i="157"/>
  <c r="E132" i="157"/>
  <c r="C132" i="157"/>
  <c r="F203" i="157" l="1"/>
  <c r="E105" i="37" s="1"/>
  <c r="F303" i="157"/>
  <c r="E190" i="37" s="1"/>
  <c r="D179" i="157"/>
  <c r="C82" i="37" s="1"/>
  <c r="F228" i="157"/>
  <c r="E142" i="37" s="1"/>
  <c r="F328" i="157"/>
  <c r="E202" i="37" s="1"/>
  <c r="F136" i="157"/>
  <c r="D180" i="157"/>
  <c r="C83" i="37" s="1"/>
  <c r="F253" i="157"/>
  <c r="E154" i="37" s="1"/>
  <c r="D181" i="157"/>
  <c r="C84" i="37" s="1"/>
  <c r="F278" i="157"/>
  <c r="E166" i="37" s="1"/>
  <c r="F233" i="157"/>
  <c r="E147" i="37" s="1"/>
  <c r="C178" i="157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C153" i="157"/>
  <c r="B69" i="37" s="1"/>
  <c r="D155" i="157"/>
  <c r="C71" i="37" s="1"/>
  <c r="D156" i="157"/>
  <c r="C72" i="37" s="1"/>
  <c r="D154" i="157"/>
  <c r="C70" i="37" s="1"/>
  <c r="D145" i="157"/>
  <c r="D132" i="157"/>
  <c r="D178" i="157" l="1"/>
  <c r="C81" i="37" s="1"/>
  <c r="F179" i="157"/>
  <c r="E82" i="37" s="1"/>
  <c r="F181" i="157"/>
  <c r="E84" i="37" s="1"/>
  <c r="F180" i="157"/>
  <c r="E83" i="37" s="1"/>
  <c r="F137" i="157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58" i="157" l="1"/>
  <c r="E74" i="37" s="1"/>
  <c r="F178" i="157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D110" i="157"/>
  <c r="D109" i="157"/>
  <c r="D108" i="157"/>
  <c r="F111" i="157" l="1"/>
  <c r="C129" i="157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F58" i="157" l="1"/>
  <c r="D73" i="157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D45" i="157"/>
  <c r="D36" i="157"/>
  <c r="D23" i="157"/>
  <c r="D10" i="157"/>
  <c r="F15" i="157" l="1"/>
  <c r="F57" i="157"/>
  <c r="F73" i="157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F28" i="157"/>
  <c r="F85" i="157"/>
  <c r="F64" i="157"/>
  <c r="F54" i="157"/>
  <c r="F45" i="157"/>
  <c r="F36" i="157"/>
  <c r="F23" i="157"/>
  <c r="F10" i="157"/>
  <c r="F93" i="157" l="1"/>
  <c r="E21" i="37" s="1"/>
  <c r="D103" i="157"/>
  <c r="C31" i="37" s="1"/>
  <c r="E31" i="37"/>
  <c r="B221" i="37" l="1"/>
  <c r="F381" i="156"/>
  <c r="D218" i="37" s="1"/>
  <c r="D381" i="156"/>
  <c r="B218" i="37" s="1"/>
  <c r="F380" i="156"/>
  <c r="D217" i="37" s="1"/>
  <c r="D380" i="156"/>
  <c r="B217" i="37" s="1"/>
  <c r="F379" i="156"/>
  <c r="D216" i="37" s="1"/>
  <c r="D379" i="156"/>
  <c r="B216" i="37" s="1"/>
  <c r="F378" i="156"/>
  <c r="D378" i="156"/>
  <c r="B215" i="37" s="1"/>
  <c r="D215" i="37" l="1"/>
  <c r="G369" i="156"/>
  <c r="F365" i="156"/>
  <c r="D365" i="156"/>
  <c r="G366" i="156" l="1"/>
  <c r="D382" i="156"/>
  <c r="B219" i="37" s="1"/>
  <c r="G368" i="156"/>
  <c r="F382" i="156"/>
  <c r="D219" i="37" s="1"/>
  <c r="G367" i="156"/>
  <c r="G365" i="156" l="1"/>
  <c r="F353" i="156" l="1"/>
  <c r="D353" i="156"/>
  <c r="D387" i="156" s="1"/>
  <c r="F347" i="156"/>
  <c r="D137" i="37" s="1"/>
  <c r="D347" i="156"/>
  <c r="B137" i="37" s="1"/>
  <c r="F344" i="156"/>
  <c r="D134" i="37" s="1"/>
  <c r="D344" i="156"/>
  <c r="B134" i="37" s="1"/>
  <c r="F343" i="156"/>
  <c r="D133" i="37" s="1"/>
  <c r="D343" i="156"/>
  <c r="B133" i="37" s="1"/>
  <c r="F342" i="156"/>
  <c r="D132" i="37" s="1"/>
  <c r="D342" i="156"/>
  <c r="B132" i="37" s="1"/>
  <c r="F341" i="156"/>
  <c r="D341" i="156"/>
  <c r="B131" i="37" s="1"/>
  <c r="F387" i="156" l="1"/>
  <c r="D224" i="37" s="1"/>
  <c r="D131" i="37"/>
  <c r="F377" i="156"/>
  <c r="D214" i="37" s="1"/>
  <c r="G357" i="156"/>
  <c r="G354" i="156"/>
  <c r="G355" i="156"/>
  <c r="C221" i="37"/>
  <c r="D377" i="156"/>
  <c r="B214" i="37" s="1"/>
  <c r="C216" i="37" l="1"/>
  <c r="G379" i="156"/>
  <c r="E216" i="37" s="1"/>
  <c r="C215" i="37"/>
  <c r="G378" i="156"/>
  <c r="E215" i="37" s="1"/>
  <c r="C217" i="37"/>
  <c r="G380" i="156"/>
  <c r="E217" i="37" s="1"/>
  <c r="C214" i="37"/>
  <c r="G377" i="156"/>
  <c r="E214" i="37" s="1"/>
  <c r="C218" i="37"/>
  <c r="G381" i="156"/>
  <c r="E218" i="37" s="1"/>
  <c r="B224" i="37"/>
  <c r="E221" i="37"/>
  <c r="G353" i="156"/>
  <c r="C219" i="37" l="1"/>
  <c r="G382" i="156"/>
  <c r="E219" i="37" s="1"/>
  <c r="G387" i="156"/>
  <c r="C224" i="37"/>
  <c r="F323" i="156" l="1"/>
  <c r="D125" i="37" s="1"/>
  <c r="D323" i="156"/>
  <c r="B125" i="37" s="1"/>
  <c r="F320" i="156"/>
  <c r="D122" i="37" s="1"/>
  <c r="D320" i="156"/>
  <c r="B122" i="37" s="1"/>
  <c r="F319" i="156"/>
  <c r="D121" i="37" s="1"/>
  <c r="D319" i="156"/>
  <c r="B121" i="37" s="1"/>
  <c r="F318" i="156"/>
  <c r="D120" i="37" s="1"/>
  <c r="D318" i="156"/>
  <c r="B120" i="37" s="1"/>
  <c r="F316" i="156"/>
  <c r="D118" i="37" s="1"/>
  <c r="D316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2" i="156"/>
  <c r="F328" i="156"/>
  <c r="D328" i="156"/>
  <c r="D350" i="156" s="1"/>
  <c r="B140" i="37" s="1"/>
  <c r="F276" i="156"/>
  <c r="D276" i="156"/>
  <c r="F288" i="156" l="1"/>
  <c r="D93" i="37" s="1"/>
  <c r="F298" i="156"/>
  <c r="D103" i="37" s="1"/>
  <c r="F340" i="156"/>
  <c r="D130" i="37" s="1"/>
  <c r="F350" i="156"/>
  <c r="D140" i="37" s="1"/>
  <c r="F315" i="156"/>
  <c r="D117" i="37" s="1"/>
  <c r="D288" i="156"/>
  <c r="B93" i="37" s="1"/>
  <c r="D298" i="156"/>
  <c r="B103" i="37" s="1"/>
  <c r="F345" i="156"/>
  <c r="D135" i="37" s="1"/>
  <c r="F321" i="156"/>
  <c r="D123" i="37" s="1"/>
  <c r="F293" i="156"/>
  <c r="D98" i="37" s="1"/>
  <c r="D321" i="156"/>
  <c r="B123" i="37" s="1"/>
  <c r="D293" i="156"/>
  <c r="B98" i="37" s="1"/>
  <c r="C137" i="37"/>
  <c r="D315" i="156"/>
  <c r="B117" i="37" s="1"/>
  <c r="D340" i="156"/>
  <c r="B130" i="37" s="1"/>
  <c r="D345" i="156"/>
  <c r="B135" i="37" s="1"/>
  <c r="C134" i="37"/>
  <c r="G331" i="156"/>
  <c r="C133" i="37"/>
  <c r="G329" i="156"/>
  <c r="C131" i="37"/>
  <c r="G330" i="156"/>
  <c r="C132" i="37"/>
  <c r="G306" i="156"/>
  <c r="G307" i="156"/>
  <c r="G302" i="156"/>
  <c r="G280" i="156"/>
  <c r="C97" i="37"/>
  <c r="G278" i="156"/>
  <c r="C95" i="37"/>
  <c r="G295" i="156"/>
  <c r="E100" i="37" s="1"/>
  <c r="C100" i="37"/>
  <c r="G277" i="156"/>
  <c r="C94" i="37"/>
  <c r="G279" i="156"/>
  <c r="C96" i="37"/>
  <c r="G344" i="156"/>
  <c r="E134" i="37" s="1"/>
  <c r="G347" i="156"/>
  <c r="E137" i="37" s="1"/>
  <c r="G305" i="156"/>
  <c r="G318" i="156" l="1"/>
  <c r="E120" i="37" s="1"/>
  <c r="G291" i="156"/>
  <c r="E96" i="37" s="1"/>
  <c r="G292" i="156"/>
  <c r="E97" i="37" s="1"/>
  <c r="G316" i="156"/>
  <c r="E118" i="37" s="1"/>
  <c r="G343" i="156"/>
  <c r="E133" i="37" s="1"/>
  <c r="G290" i="156"/>
  <c r="E95" i="37" s="1"/>
  <c r="G320" i="156"/>
  <c r="E122" i="37" s="1"/>
  <c r="G342" i="156"/>
  <c r="E132" i="37" s="1"/>
  <c r="G289" i="156"/>
  <c r="E94" i="37" s="1"/>
  <c r="G319" i="156"/>
  <c r="E121" i="37" s="1"/>
  <c r="G341" i="156"/>
  <c r="E131" i="37" s="1"/>
  <c r="G350" i="156"/>
  <c r="E140" i="37" s="1"/>
  <c r="C140" i="37"/>
  <c r="G323" i="156"/>
  <c r="E125" i="37" s="1"/>
  <c r="G321" i="156"/>
  <c r="E123" i="37" s="1"/>
  <c r="G298" i="156"/>
  <c r="E103" i="37" s="1"/>
  <c r="C103" i="37"/>
  <c r="C98" i="37"/>
  <c r="C135" i="37"/>
  <c r="C93" i="37"/>
  <c r="G328" i="156"/>
  <c r="C130" i="37"/>
  <c r="G345" i="156"/>
  <c r="E135" i="37" s="1"/>
  <c r="G301" i="156"/>
  <c r="G293" i="156"/>
  <c r="E98" i="37" s="1"/>
  <c r="G276" i="156"/>
  <c r="G288" i="156" l="1"/>
  <c r="E93" i="37" s="1"/>
  <c r="G340" i="156"/>
  <c r="E130" i="37" s="1"/>
  <c r="G315" i="156"/>
  <c r="E117" i="37" s="1"/>
  <c r="F250" i="156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163" i="156"/>
  <c r="F153" i="156"/>
  <c r="D153" i="156"/>
  <c r="D241" i="156" l="1"/>
  <c r="B13" i="37" s="1"/>
  <c r="B240" i="37" s="1"/>
  <c r="G157" i="156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39" i="37" l="1"/>
  <c r="C242" i="37"/>
  <c r="C238" i="37"/>
  <c r="G241" i="156"/>
  <c r="E13" i="37" s="1"/>
  <c r="F236" i="156"/>
  <c r="D8" i="37" s="1"/>
  <c r="D234" i="37" s="1"/>
  <c r="G32" i="156"/>
  <c r="G31" i="156"/>
  <c r="E238" i="37" l="1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D183" i="157"/>
  <c r="C86" i="37" s="1"/>
  <c r="F183" i="157" l="1"/>
  <c r="E86" i="37" s="1"/>
  <c r="F188" i="157"/>
  <c r="E91" i="37" s="1"/>
  <c r="D188" i="157"/>
  <c r="C91" i="37" s="1"/>
  <c r="I143" i="156" l="1"/>
  <c r="I150" i="156" l="1"/>
  <c r="N143" i="156"/>
  <c r="N150" i="156" l="1"/>
  <c r="H237" i="156" l="1"/>
  <c r="F9" i="37" s="1"/>
  <c r="F235" i="37" s="1"/>
  <c r="F10" i="37"/>
  <c r="F237" i="37" s="1"/>
  <c r="H112" i="156"/>
  <c r="N113" i="156"/>
  <c r="N114" i="156" l="1"/>
  <c r="I238" i="156"/>
  <c r="H236" i="156"/>
  <c r="F8" i="37" s="1"/>
  <c r="F234" i="37" s="1"/>
  <c r="H118" i="156"/>
  <c r="I112" i="156"/>
  <c r="N116" i="156"/>
  <c r="I237" i="156"/>
  <c r="I115" i="156"/>
  <c r="K115" i="156" l="1"/>
  <c r="I118" i="156"/>
  <c r="N112" i="156"/>
  <c r="I236" i="156"/>
  <c r="G9" i="37"/>
  <c r="N237" i="156"/>
  <c r="L9" i="37" s="1"/>
  <c r="G10" i="37"/>
  <c r="N238" i="156"/>
  <c r="L10" i="37" s="1"/>
  <c r="N115" i="156"/>
  <c r="K118" i="156" l="1"/>
  <c r="G235" i="37"/>
  <c r="G237" i="37"/>
  <c r="N236" i="156"/>
  <c r="L8" i="37" s="1"/>
  <c r="G8" i="37"/>
  <c r="N118" i="156"/>
  <c r="L237" i="37" l="1"/>
  <c r="G234" i="37"/>
  <c r="H242" i="156" l="1"/>
  <c r="F14" i="37" s="1"/>
  <c r="F241" i="37" s="1"/>
  <c r="H188" i="156"/>
  <c r="I189" i="156"/>
  <c r="H241" i="156" l="1"/>
  <c r="F13" i="37" s="1"/>
  <c r="F240" i="37" s="1"/>
  <c r="I188" i="156"/>
  <c r="K189" i="156"/>
  <c r="N189" i="156"/>
  <c r="I242" i="156"/>
  <c r="H193" i="156"/>
  <c r="H246" i="156" s="1"/>
  <c r="F18" i="37" s="1"/>
  <c r="F233" i="37" s="1"/>
  <c r="I241" i="156" l="1"/>
  <c r="N241" i="156" s="1"/>
  <c r="L13" i="37" s="1"/>
  <c r="I193" i="156"/>
  <c r="N193" i="156" s="1"/>
  <c r="N188" i="156"/>
  <c r="K188" i="156"/>
  <c r="K242" i="156"/>
  <c r="I14" i="37" s="1"/>
  <c r="I241" i="37" s="1"/>
  <c r="G14" i="37"/>
  <c r="G241" i="37" s="1"/>
  <c r="N242" i="156"/>
  <c r="L14" i="37" s="1"/>
  <c r="I246" i="156" l="1"/>
  <c r="G18" i="37" s="1"/>
  <c r="G233" i="37" s="1"/>
  <c r="G13" i="37"/>
  <c r="G240" i="37" s="1"/>
  <c r="L241" i="37"/>
  <c r="K193" i="156"/>
  <c r="K246" i="156" s="1"/>
  <c r="I18" i="37" s="1"/>
  <c r="I233" i="37" s="1"/>
  <c r="K241" i="156"/>
  <c r="I13" i="37" s="1"/>
  <c r="I240" i="37" s="1"/>
  <c r="J22" i="46"/>
  <c r="J46" i="37" s="1"/>
  <c r="J235" i="37" s="1"/>
  <c r="H22" i="46"/>
  <c r="H46" i="37" s="1"/>
  <c r="H235" i="37" s="1"/>
  <c r="J9" i="46"/>
  <c r="L10" i="46"/>
  <c r="H9" i="46"/>
  <c r="J21" i="46" l="1"/>
  <c r="J45" i="37" s="1"/>
  <c r="J234" i="37" s="1"/>
  <c r="H21" i="46"/>
  <c r="H45" i="37" s="1"/>
  <c r="H234" i="37" s="1"/>
  <c r="L240" i="37"/>
  <c r="N246" i="156"/>
  <c r="L18" i="37" s="1"/>
  <c r="L22" i="46"/>
  <c r="L46" i="37" s="1"/>
  <c r="J19" i="46"/>
  <c r="J31" i="46" s="1"/>
  <c r="J55" i="37" s="1"/>
  <c r="J233" i="37" s="1"/>
  <c r="L235" i="37"/>
  <c r="H19" i="46"/>
  <c r="L9" i="46"/>
  <c r="L234" i="37" l="1"/>
  <c r="L21" i="46"/>
  <c r="L45" i="37" s="1"/>
  <c r="L19" i="46"/>
  <c r="L31" i="46" s="1"/>
  <c r="L55" i="37" s="1"/>
  <c r="H31" i="46"/>
  <c r="H55" i="37" s="1"/>
  <c r="H233" i="37" s="1"/>
  <c r="L233" i="37" s="1"/>
  <c r="F49" i="157" l="1"/>
  <c r="D99" i="157"/>
  <c r="F99" i="157" s="1"/>
  <c r="E27" i="37" s="1"/>
  <c r="D48" i="157"/>
  <c r="D98" i="157"/>
  <c r="F98" i="157" s="1"/>
  <c r="E26" i="37" s="1"/>
  <c r="F48" i="157" l="1"/>
  <c r="C26" i="37"/>
  <c r="C240" i="37" s="1"/>
  <c r="C27" i="37"/>
  <c r="C241" i="37" s="1"/>
  <c r="E241" i="37" l="1"/>
  <c r="E240" i="37"/>
</calcChain>
</file>

<file path=xl/sharedStrings.xml><?xml version="1.0" encoding="utf-8"?>
<sst xmlns="http://schemas.openxmlformats.org/spreadsheetml/2006/main" count="1011" uniqueCount="142">
  <si>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</si>
  <si>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</si>
  <si>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</si>
  <si>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</si>
  <si>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</si>
  <si>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</si>
  <si>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</si>
  <si>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</si>
  <si>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</si>
  <si>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</si>
  <si>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</si>
  <si>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</si>
  <si>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</si>
  <si>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</si>
  <si>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</si>
  <si>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</si>
  <si>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</si>
  <si>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</si>
  <si>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</si>
  <si>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</si>
  <si>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</si>
  <si>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</si>
  <si>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</si>
  <si>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</si>
  <si>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</si>
  <si>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</si>
  <si>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</si>
  <si>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</si>
  <si>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</si>
  <si>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</si>
  <si>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</si>
  <si>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</si>
  <si>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</si>
  <si>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</si>
  <si>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</si>
  <si>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</si>
  <si>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</si>
  <si>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</si>
  <si>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</si>
  <si>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</si>
  <si>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</si>
  <si>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</si>
  <si>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</si>
  <si>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</si>
  <si>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</si>
  <si>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</si>
  <si>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</si>
  <si>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</si>
  <si>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</si>
  <si>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</si>
  <si>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</si>
  <si>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</si>
  <si>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</si>
  <si>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</si>
  <si>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</si>
  <si>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</si>
  <si>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</si>
  <si>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</si>
  <si>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</si>
  <si>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</si>
  <si>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</si>
  <si>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</si>
  <si>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</si>
  <si>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</si>
  <si>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</si>
  <si>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</si>
  <si>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</si>
  <si>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</si>
  <si>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</si>
  <si>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</si>
  <si>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</si>
  <si>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</si>
  <si>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</si>
  <si>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</si>
  <si>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</si>
  <si>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</si>
  <si>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</si>
  <si>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</si>
  <si>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</si>
  <si>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</si>
  <si>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</si>
  <si>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</si>
  <si>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</si>
  <si>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</si>
  <si>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</si>
  <si>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</si>
  <si>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</si>
  <si>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</si>
  <si>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</si>
  <si>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</si>
  <si>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</si>
  <si>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</si>
  <si>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</si>
  <si>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</si>
  <si>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</si>
  <si>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</si>
  <si>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</si>
  <si>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</si>
  <si>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</si>
  <si>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</si>
  <si>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</si>
  <si>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</si>
  <si>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</si>
  <si>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</si>
  <si>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</si>
  <si>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</si>
  <si>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</si>
  <si>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</si>
  <si>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</si>
  <si>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</si>
  <si>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</si>
  <si>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</si>
  <si>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</si>
  <si>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</si>
  <si>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</si>
  <si>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</si>
  <si>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</si>
  <si>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</si>
  <si>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</si>
  <si>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</si>
  <si>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</si>
  <si>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</si>
  <si>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</si>
  <si>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</si>
  <si>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</si>
  <si>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</si>
  <si>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</si>
  <si>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</si>
  <si>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</si>
  <si>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</si>
  <si>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</si>
  <si>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</si>
  <si>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</si>
  <si>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</si>
  <si>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</si>
  <si>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</si>
  <si>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</si>
  <si>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в т.ч. дети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</si>
  <si>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2019</t>
  </si>
  <si>
    <t>План 7 мес. 2019 г. (законченный случай)</t>
  </si>
  <si>
    <t>План 7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</si>
  <si>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2019 (профилактические мероприятия и неотложная помощь)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</si>
</sst>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33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3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left" wrapText="1" indent="2"/>
    </xf>
    <xf numFmtId="0" fontId="7" fillId="9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6" borderId="0" xfId="0" applyFont="1" applyFill="1"/>
    <xf numFmtId="0" fontId="5" fillId="6" borderId="0" xfId="0" applyFont="1" applyFill="1" applyBorder="1"/>
    <xf numFmtId="0" fontId="7" fillId="3" borderId="10" xfId="1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6" borderId="10" xfId="0" applyFont="1" applyFill="1" applyBorder="1"/>
    <xf numFmtId="0" fontId="7" fillId="7" borderId="10" xfId="0" applyFont="1" applyFill="1" applyBorder="1" applyAlignment="1">
      <alignment horizontal="left" wrapText="1" indent="2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17" fillId="10" borderId="0" xfId="1" applyNumberFormat="1" applyFont="1" applyFill="1" applyBorder="1"/>
    <xf numFmtId="0" fontId="17" fillId="10" borderId="0" xfId="1" applyFont="1" applyFill="1" applyBorder="1"/>
    <xf numFmtId="164" fontId="10" fillId="10" borderId="10" xfId="1" applyNumberFormat="1" applyFont="1" applyFill="1" applyBorder="1"/>
    <xf numFmtId="0" fontId="12" fillId="10" borderId="2" xfId="1" applyFont="1" applyFill="1" applyBorder="1" applyAlignment="1">
      <alignment horizontal="left" indent="1"/>
    </xf>
    <xf numFmtId="0" fontId="8" fillId="0" borderId="10" xfId="1" applyFont="1" applyFill="1" applyBorder="1" applyAlignment="1">
      <alignment wrapText="1"/>
    </xf>
    <xf numFmtId="0" fontId="12" fillId="0" borderId="6" xfId="1" applyFont="1" applyFill="1" applyBorder="1" applyAlignment="1">
      <alignment horizontal="left"/>
    </xf>
    <xf numFmtId="0" fontId="12" fillId="10" borderId="10" xfId="1" applyFont="1" applyFill="1" applyBorder="1" applyAlignment="1">
      <alignment horizontal="left" indent="1"/>
    </xf>
    <xf numFmtId="0" fontId="7" fillId="10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10" borderId="10" xfId="1" applyNumberFormat="1" applyFont="1" applyFill="1" applyBorder="1"/>
    <xf numFmtId="0" fontId="12" fillId="0" borderId="6" xfId="1" applyFont="1" applyFill="1" applyBorder="1"/>
    <xf numFmtId="0" fontId="7" fillId="10" borderId="10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1" borderId="10" xfId="0" applyFont="1" applyFill="1" applyBorder="1" applyAlignment="1">
      <alignment horizontal="left" wrapText="1" indent="2"/>
    </xf>
    <xf numFmtId="0" fontId="12" fillId="11" borderId="10" xfId="1" applyFont="1" applyFill="1" applyBorder="1" applyAlignment="1">
      <alignment horizontal="left" indent="1"/>
    </xf>
    <xf numFmtId="0" fontId="26" fillId="0" borderId="0" xfId="1" applyFont="1" applyFill="1" applyAlignment="1">
      <alignment horizontal="center"/>
    </xf>
    <xf numFmtId="0" fontId="26" fillId="10" borderId="0" xfId="1" applyFont="1" applyFill="1" applyAlignment="1">
      <alignment horizontal="center"/>
    </xf>
    <xf numFmtId="0" fontId="7" fillId="10" borderId="2" xfId="1" applyFont="1" applyFill="1" applyBorder="1" applyAlignment="1">
      <alignment horizontal="center" vertical="center"/>
    </xf>
    <xf numFmtId="171" fontId="7" fillId="10" borderId="10" xfId="2" applyNumberFormat="1" applyFont="1" applyFill="1" applyBorder="1"/>
    <xf numFmtId="0" fontId="17" fillId="10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10" borderId="0" xfId="1" applyFont="1" applyFill="1"/>
    <xf numFmtId="164" fontId="7" fillId="10" borderId="10" xfId="1" applyNumberFormat="1" applyFont="1" applyFill="1" applyBorder="1" applyAlignment="1">
      <alignment horizontal="center"/>
    </xf>
    <xf numFmtId="171" fontId="7" fillId="10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10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0" fontId="20" fillId="10" borderId="10" xfId="1" applyFont="1" applyFill="1" applyBorder="1" applyAlignment="1">
      <alignment wrapText="1"/>
    </xf>
    <xf numFmtId="0" fontId="7" fillId="10" borderId="2" xfId="1" applyFont="1" applyFill="1" applyBorder="1" applyAlignment="1">
      <alignment horizontal="center"/>
    </xf>
    <xf numFmtId="0" fontId="10" fillId="10" borderId="0" xfId="0" applyFont="1" applyFill="1"/>
    <xf numFmtId="0" fontId="8" fillId="10" borderId="14" xfId="1" applyFont="1" applyFill="1" applyBorder="1" applyAlignment="1">
      <alignment horizontal="left"/>
    </xf>
    <xf numFmtId="0" fontId="14" fillId="10" borderId="10" xfId="0" applyFont="1" applyFill="1" applyBorder="1" applyAlignment="1">
      <alignment horizontal="left" wrapText="1" indent="2"/>
    </xf>
    <xf numFmtId="0" fontId="14" fillId="16" borderId="10" xfId="0" applyFont="1" applyFill="1" applyBorder="1" applyAlignment="1">
      <alignment horizontal="left" wrapText="1" indent="2"/>
    </xf>
    <xf numFmtId="0" fontId="7" fillId="16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18" fillId="17" borderId="15" xfId="1" applyFont="1" applyFill="1" applyBorder="1"/>
    <xf numFmtId="2" fontId="10" fillId="10" borderId="10" xfId="0" applyNumberFormat="1" applyFont="1" applyFill="1" applyBorder="1" applyAlignment="1">
      <alignment horizontal="left" wrapText="1" indent="2"/>
    </xf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4" borderId="10" xfId="0" applyFont="1" applyFill="1" applyBorder="1" applyAlignment="1">
      <alignment horizontal="left" wrapText="1" indent="2"/>
    </xf>
    <xf numFmtId="0" fontId="14" fillId="14" borderId="10" xfId="0" applyFont="1" applyFill="1" applyBorder="1" applyAlignment="1">
      <alignment horizontal="left" wrapText="1" indent="2"/>
    </xf>
    <xf numFmtId="0" fontId="12" fillId="10" borderId="13" xfId="11" applyFont="1" applyFill="1" applyBorder="1" applyAlignment="1" applyProtection="1">
      <alignment wrapText="1"/>
    </xf>
    <xf numFmtId="0" fontId="7" fillId="18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 indent="2"/>
    </xf>
    <xf numFmtId="0" fontId="12" fillId="17" borderId="2" xfId="1" applyFont="1" applyFill="1" applyBorder="1" applyAlignment="1">
      <alignment horizontal="left" indent="1"/>
    </xf>
    <xf numFmtId="0" fontId="8" fillId="10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8" borderId="10" xfId="0" applyFont="1" applyFill="1" applyBorder="1" applyAlignment="1">
      <alignment horizontal="left" wrapText="1" indent="2"/>
    </xf>
    <xf numFmtId="0" fontId="14" fillId="17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7" fillId="21" borderId="10" xfId="0" applyFont="1" applyFill="1" applyBorder="1" applyAlignment="1">
      <alignment horizontal="left" wrapText="1" indent="2"/>
    </xf>
    <xf numFmtId="0" fontId="14" fillId="8" borderId="10" xfId="0" applyFont="1" applyFill="1" applyBorder="1" applyAlignment="1">
      <alignment horizontal="left" wrapText="1" indent="2"/>
    </xf>
    <xf numFmtId="0" fontId="14" fillId="21" borderId="10" xfId="0" applyFont="1" applyFill="1" applyBorder="1" applyAlignment="1">
      <alignment horizontal="left" wrapText="1" indent="2"/>
    </xf>
    <xf numFmtId="0" fontId="8" fillId="14" borderId="13" xfId="1" applyFont="1" applyFill="1" applyBorder="1"/>
    <xf numFmtId="0" fontId="12" fillId="15" borderId="13" xfId="1" applyFont="1" applyFill="1" applyBorder="1"/>
    <xf numFmtId="0" fontId="14" fillId="15" borderId="10" xfId="0" applyFont="1" applyFill="1" applyBorder="1" applyAlignment="1">
      <alignment horizontal="left" wrapText="1" indent="2"/>
    </xf>
    <xf numFmtId="0" fontId="5" fillId="22" borderId="0" xfId="0" applyFont="1" applyFill="1" applyBorder="1"/>
    <xf numFmtId="0" fontId="16" fillId="23" borderId="13" xfId="1" applyFont="1" applyFill="1" applyBorder="1" applyAlignment="1">
      <alignment horizontal="left" indent="1"/>
    </xf>
    <xf numFmtId="0" fontId="14" fillId="23" borderId="10" xfId="0" applyFont="1" applyFill="1" applyBorder="1" applyAlignment="1">
      <alignment horizontal="left" wrapText="1" indent="2"/>
    </xf>
    <xf numFmtId="0" fontId="7" fillId="23" borderId="10" xfId="0" applyFont="1" applyFill="1" applyBorder="1" applyAlignment="1">
      <alignment horizontal="left" wrapText="1" indent="2"/>
    </xf>
    <xf numFmtId="0" fontId="8" fillId="10" borderId="0" xfId="0" applyFont="1" applyFill="1"/>
    <xf numFmtId="3" fontId="19" fillId="10" borderId="13" xfId="2" applyNumberFormat="1" applyFont="1" applyFill="1" applyBorder="1" applyAlignment="1">
      <alignment horizontal="center" vertical="center"/>
    </xf>
    <xf numFmtId="168" fontId="19" fillId="10" borderId="13" xfId="2" applyNumberFormat="1" applyFont="1" applyFill="1" applyBorder="1" applyAlignment="1">
      <alignment horizontal="center" vertical="center"/>
    </xf>
    <xf numFmtId="3" fontId="10" fillId="10" borderId="10" xfId="2" applyNumberFormat="1" applyFont="1" applyFill="1" applyBorder="1" applyAlignment="1">
      <alignment horizontal="center" vertical="center"/>
    </xf>
    <xf numFmtId="168" fontId="10" fillId="10" borderId="10" xfId="2" applyNumberFormat="1" applyFont="1" applyFill="1" applyBorder="1" applyAlignment="1">
      <alignment horizontal="center" vertical="center"/>
    </xf>
    <xf numFmtId="0" fontId="12" fillId="14" borderId="13" xfId="1" applyFont="1" applyFill="1" applyBorder="1" applyAlignment="1">
      <alignment horizontal="left" indent="1"/>
    </xf>
    <xf numFmtId="0" fontId="14" fillId="11" borderId="10" xfId="0" applyFont="1" applyFill="1" applyBorder="1" applyAlignment="1">
      <alignment horizontal="left" wrapText="1" indent="2"/>
    </xf>
    <xf numFmtId="0" fontId="12" fillId="11" borderId="13" xfId="1" applyFont="1" applyFill="1" applyBorder="1" applyAlignment="1">
      <alignment horizontal="left" wrapText="1"/>
    </xf>
    <xf numFmtId="0" fontId="16" fillId="21" borderId="13" xfId="1" applyFont="1" applyFill="1" applyBorder="1"/>
    <xf numFmtId="0" fontId="12" fillId="20" borderId="13" xfId="1" applyFont="1" applyFill="1" applyBorder="1" applyAlignment="1">
      <alignment horizontal="left" indent="1"/>
    </xf>
    <xf numFmtId="0" fontId="14" fillId="20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2" fillId="11" borderId="13" xfId="1" applyFont="1" applyFill="1" applyBorder="1"/>
    <xf numFmtId="0" fontId="12" fillId="15" borderId="13" xfId="1" applyFont="1" applyFill="1" applyBorder="1" applyAlignment="1">
      <alignment horizontal="left" indent="1"/>
    </xf>
    <xf numFmtId="4" fontId="12" fillId="16" borderId="13" xfId="1" applyNumberFormat="1" applyFont="1" applyFill="1" applyBorder="1" applyAlignment="1">
      <alignment horizontal="left" wrapText="1" indent="1"/>
    </xf>
    <xf numFmtId="3" fontId="10" fillId="10" borderId="10" xfId="2" applyNumberFormat="1" applyFont="1" applyFill="1" applyBorder="1" applyAlignment="1">
      <alignment horizontal="center" vertical="center" wrapText="1"/>
    </xf>
    <xf numFmtId="168" fontId="10" fillId="10" borderId="10" xfId="2" applyNumberFormat="1" applyFont="1" applyFill="1" applyBorder="1" applyAlignment="1">
      <alignment horizontal="center" vertical="center" wrapText="1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2" fillId="4" borderId="1" xfId="1" applyFont="1" applyFill="1" applyBorder="1"/>
    <xf numFmtId="164" fontId="12" fillId="21" borderId="1" xfId="1" applyNumberFormat="1" applyFont="1" applyFill="1" applyBorder="1" applyAlignment="1">
      <alignment horizontal="left" wrapText="1" indent="1"/>
    </xf>
    <xf numFmtId="0" fontId="7" fillId="10" borderId="12" xfId="0" applyFont="1" applyFill="1" applyBorder="1" applyAlignment="1">
      <alignment horizontal="left" wrapText="1" indent="2"/>
    </xf>
    <xf numFmtId="0" fontId="7" fillId="9" borderId="12" xfId="0" applyFont="1" applyFill="1" applyBorder="1" applyAlignment="1">
      <alignment horizontal="left" wrapText="1" indent="2"/>
    </xf>
    <xf numFmtId="0" fontId="16" fillId="5" borderId="2" xfId="1" applyFont="1" applyFill="1" applyBorder="1" applyAlignment="1">
      <alignment horizontal="left" indent="1"/>
    </xf>
    <xf numFmtId="0" fontId="12" fillId="19" borderId="2" xfId="1" applyFont="1" applyFill="1" applyBorder="1" applyAlignment="1">
      <alignment horizontal="left" indent="1"/>
    </xf>
    <xf numFmtId="0" fontId="12" fillId="10" borderId="6" xfId="1" applyFont="1" applyFill="1" applyBorder="1"/>
    <xf numFmtId="0" fontId="7" fillId="24" borderId="10" xfId="0" applyFont="1" applyFill="1" applyBorder="1" applyAlignment="1">
      <alignment horizontal="left" wrapText="1" indent="2"/>
    </xf>
    <xf numFmtId="0" fontId="8" fillId="12" borderId="14" xfId="1" applyFont="1" applyFill="1" applyBorder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10" borderId="11" xfId="11" applyFont="1" applyFill="1" applyBorder="1" applyAlignment="1" applyProtection="1">
      <alignment wrapText="1"/>
    </xf>
    <xf numFmtId="0" fontId="7" fillId="23" borderId="12" xfId="0" applyFont="1" applyFill="1" applyBorder="1" applyAlignment="1">
      <alignment horizontal="left" wrapText="1" indent="2"/>
    </xf>
    <xf numFmtId="0" fontId="7" fillId="23" borderId="9" xfId="0" applyFont="1" applyFill="1" applyBorder="1" applyAlignment="1">
      <alignment horizontal="left" wrapText="1" indent="2"/>
    </xf>
    <xf numFmtId="0" fontId="7" fillId="11" borderId="14" xfId="0" applyFont="1" applyFill="1" applyBorder="1" applyAlignment="1">
      <alignment horizontal="left" wrapText="1" indent="2"/>
    </xf>
    <xf numFmtId="164" fontId="10" fillId="11" borderId="14" xfId="1" applyNumberFormat="1" applyFont="1" applyFill="1" applyBorder="1"/>
    <xf numFmtId="0" fontId="12" fillId="0" borderId="28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10" fillId="8" borderId="10" xfId="0" applyFont="1" applyFill="1" applyBorder="1" applyAlignment="1">
      <alignment horizontal="left" wrapText="1" indent="2"/>
    </xf>
    <xf numFmtId="2" fontId="10" fillId="0" borderId="2" xfId="0" applyNumberFormat="1" applyFont="1" applyFill="1" applyBorder="1" applyAlignment="1">
      <alignment horizontal="left" wrapText="1" indent="2"/>
    </xf>
    <xf numFmtId="2" fontId="30" fillId="0" borderId="10" xfId="0" applyNumberFormat="1" applyFont="1" applyFill="1" applyBorder="1" applyAlignment="1">
      <alignment horizontal="left" wrapText="1" indent="2"/>
    </xf>
    <xf numFmtId="0" fontId="12" fillId="0" borderId="19" xfId="0" applyFont="1" applyFill="1" applyBorder="1" applyAlignment="1">
      <alignment horizontal="left"/>
    </xf>
    <xf numFmtId="0" fontId="7" fillId="9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10" fillId="9" borderId="12" xfId="0" applyFont="1" applyFill="1" applyBorder="1" applyAlignment="1">
      <alignment horizontal="left" wrapText="1" indent="2"/>
    </xf>
    <xf numFmtId="0" fontId="13" fillId="0" borderId="6" xfId="0" applyFont="1" applyFill="1" applyBorder="1" applyAlignment="1">
      <alignment horizontal="left" wrapText="1" indent="2"/>
    </xf>
    <xf numFmtId="172" fontId="26" fillId="10" borderId="0" xfId="1" applyNumberFormat="1" applyFont="1" applyFill="1" applyAlignment="1">
      <alignment horizontal="center"/>
    </xf>
    <xf numFmtId="172" fontId="7" fillId="10" borderId="5" xfId="1" applyNumberFormat="1" applyFont="1" applyFill="1" applyBorder="1" applyAlignment="1">
      <alignment horizontal="center" vertical="center" wrapText="1"/>
    </xf>
    <xf numFmtId="172" fontId="7" fillId="1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10" borderId="0" xfId="1" applyNumberFormat="1" applyFont="1" applyFill="1"/>
    <xf numFmtId="172" fontId="17" fillId="10" borderId="0" xfId="1" applyNumberFormat="1" applyFont="1" applyFill="1" applyBorder="1"/>
    <xf numFmtId="0" fontId="12" fillId="0" borderId="26" xfId="1" applyFont="1" applyFill="1" applyBorder="1" applyAlignment="1">
      <alignment horizontal="left"/>
    </xf>
    <xf numFmtId="0" fontId="12" fillId="0" borderId="26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7" fillId="24" borderId="12" xfId="0" applyFont="1" applyFill="1" applyBorder="1" applyAlignment="1">
      <alignment horizontal="left" wrapText="1" indent="2"/>
    </xf>
    <xf numFmtId="0" fontId="12" fillId="24" borderId="6" xfId="1" applyFont="1" applyFill="1" applyBorder="1" applyAlignment="1">
      <alignment horizontal="left" indent="1"/>
    </xf>
    <xf numFmtId="0" fontId="7" fillId="14" borderId="12" xfId="0" applyFont="1" applyFill="1" applyBorder="1" applyAlignment="1">
      <alignment horizontal="left" wrapText="1" indent="2"/>
    </xf>
    <xf numFmtId="0" fontId="12" fillId="14" borderId="6" xfId="1" applyFont="1" applyFill="1" applyBorder="1" applyAlignment="1">
      <alignment horizontal="right" wrapText="1" indent="3"/>
    </xf>
    <xf numFmtId="0" fontId="12" fillId="13" borderId="2" xfId="1" applyFont="1" applyFill="1" applyBorder="1" applyAlignment="1">
      <alignment horizontal="left" wrapText="1" indent="1"/>
    </xf>
    <xf numFmtId="0" fontId="12" fillId="18" borderId="6" xfId="1" applyFont="1" applyFill="1" applyBorder="1" applyAlignment="1">
      <alignment horizontal="right" wrapText="1" indent="3"/>
    </xf>
    <xf numFmtId="0" fontId="12" fillId="17" borderId="6" xfId="1" applyFont="1" applyFill="1" applyBorder="1" applyAlignment="1">
      <alignment horizontal="left" indent="1"/>
    </xf>
    <xf numFmtId="0" fontId="12" fillId="7" borderId="6" xfId="1" applyFont="1" applyFill="1" applyBorder="1" applyAlignment="1">
      <alignment horizontal="left" indent="1"/>
    </xf>
    <xf numFmtId="0" fontId="12" fillId="10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4" borderId="10" xfId="0" applyFont="1" applyFill="1" applyBorder="1" applyAlignment="1">
      <alignment horizontal="left" wrapText="1" indent="2"/>
    </xf>
    <xf numFmtId="0" fontId="14" fillId="8" borderId="14" xfId="0" applyFont="1" applyFill="1" applyBorder="1" applyAlignment="1">
      <alignment horizontal="left" wrapText="1" indent="2"/>
    </xf>
    <xf numFmtId="0" fontId="12" fillId="14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5" borderId="5" xfId="1" applyFont="1" applyFill="1" applyBorder="1" applyAlignment="1">
      <alignment horizontal="left" indent="1"/>
    </xf>
    <xf numFmtId="0" fontId="12" fillId="14" borderId="8" xfId="1" applyFont="1" applyFill="1" applyBorder="1" applyAlignment="1">
      <alignment horizontal="left" indent="1"/>
    </xf>
    <xf numFmtId="0" fontId="7" fillId="25" borderId="10" xfId="0" applyFont="1" applyFill="1" applyBorder="1" applyAlignment="1">
      <alignment horizontal="left" wrapText="1" indent="2"/>
    </xf>
    <xf numFmtId="3" fontId="10" fillId="25" borderId="10" xfId="2" applyNumberFormat="1" applyFont="1" applyFill="1" applyBorder="1" applyAlignment="1">
      <alignment horizontal="center" vertical="center"/>
    </xf>
    <xf numFmtId="168" fontId="10" fillId="25" borderId="10" xfId="2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10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12" xfId="2" applyNumberFormat="1" applyFont="1" applyFill="1" applyBorder="1" applyAlignment="1">
      <alignment horizontal="center"/>
    </xf>
    <xf numFmtId="168" fontId="17" fillId="0" borderId="12" xfId="2" applyNumberFormat="1" applyFont="1" applyFill="1" applyBorder="1" applyAlignment="1">
      <alignment horizont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10" borderId="6" xfId="1" applyFont="1" applyFill="1" applyBorder="1" applyAlignment="1">
      <alignment horizontal="left" wrapText="1"/>
    </xf>
    <xf numFmtId="3" fontId="10" fillId="10" borderId="12" xfId="2" applyNumberFormat="1" applyFont="1" applyFill="1" applyBorder="1" applyAlignment="1">
      <alignment horizontal="center" vertical="center"/>
    </xf>
    <xf numFmtId="168" fontId="10" fillId="10" borderId="12" xfId="2" applyNumberFormat="1" applyFont="1" applyFill="1" applyBorder="1" applyAlignment="1">
      <alignment horizontal="center" vertical="center"/>
    </xf>
    <xf numFmtId="3" fontId="10" fillId="10" borderId="6" xfId="2" applyNumberFormat="1" applyFont="1" applyFill="1" applyBorder="1" applyAlignment="1">
      <alignment horizontal="center" vertical="center"/>
    </xf>
    <xf numFmtId="168" fontId="10" fillId="10" borderId="6" xfId="2" applyNumberFormat="1" applyFont="1" applyFill="1" applyBorder="1" applyAlignment="1">
      <alignment horizontal="center" vertical="center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13" fillId="10" borderId="6" xfId="2" applyNumberFormat="1" applyFont="1" applyFill="1" applyBorder="1" applyAlignment="1">
      <alignment horizontal="center" vertical="center"/>
    </xf>
    <xf numFmtId="168" fontId="13" fillId="10" borderId="6" xfId="2" applyNumberFormat="1" applyFont="1" applyFill="1" applyBorder="1" applyAlignment="1">
      <alignment horizontal="center" vertical="center"/>
    </xf>
    <xf numFmtId="3" fontId="10" fillId="25" borderId="10" xfId="2" applyNumberFormat="1" applyFont="1" applyFill="1" applyBorder="1" applyAlignment="1">
      <alignment horizontal="center" vertical="center" wrapText="1"/>
    </xf>
    <xf numFmtId="168" fontId="10" fillId="25" borderId="10" xfId="2" applyNumberFormat="1" applyFont="1" applyFill="1" applyBorder="1" applyAlignment="1">
      <alignment horizontal="center" vertical="center" wrapText="1"/>
    </xf>
    <xf numFmtId="0" fontId="16" fillId="10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3" fontId="17" fillId="25" borderId="10" xfId="2" applyNumberFormat="1" applyFont="1" applyFill="1" applyBorder="1" applyAlignment="1">
      <alignment horizontal="center"/>
    </xf>
    <xf numFmtId="168" fontId="17" fillId="25" borderId="10" xfId="2" applyNumberFormat="1" applyFont="1" applyFill="1" applyBorder="1" applyAlignment="1">
      <alignment horizontal="center"/>
    </xf>
    <xf numFmtId="0" fontId="12" fillId="10" borderId="12" xfId="0" applyFont="1" applyFill="1" applyBorder="1" applyAlignment="1">
      <alignment horizontal="left" wrapText="1" indent="2"/>
    </xf>
    <xf numFmtId="0" fontId="8" fillId="10" borderId="1" xfId="1" applyFont="1" applyFill="1" applyBorder="1" applyAlignment="1">
      <alignment horizontal="left"/>
    </xf>
    <xf numFmtId="3" fontId="19" fillId="0" borderId="1" xfId="2" applyNumberFormat="1" applyFont="1" applyFill="1" applyBorder="1" applyAlignment="1">
      <alignment horizontal="center" vertical="center"/>
    </xf>
    <xf numFmtId="168" fontId="19" fillId="0" borderId="1" xfId="2" applyNumberFormat="1" applyFont="1" applyFill="1" applyBorder="1" applyAlignment="1">
      <alignment horizontal="center" vertical="center"/>
    </xf>
    <xf numFmtId="0" fontId="12" fillId="10" borderId="8" xfId="1" applyFont="1" applyFill="1" applyBorder="1" applyAlignment="1">
      <alignment horizontal="left" indent="1"/>
    </xf>
    <xf numFmtId="3" fontId="8" fillId="0" borderId="8" xfId="2" applyNumberFormat="1" applyFont="1" applyFill="1" applyBorder="1" applyAlignment="1">
      <alignment horizontal="center" vertical="center"/>
    </xf>
    <xf numFmtId="168" fontId="8" fillId="0" borderId="8" xfId="2" applyNumberFormat="1" applyFont="1" applyFill="1" applyBorder="1" applyAlignment="1">
      <alignment horizontal="center" vertical="center"/>
    </xf>
    <xf numFmtId="164" fontId="10" fillId="25" borderId="10" xfId="1" applyNumberFormat="1" applyFont="1" applyFill="1" applyBorder="1"/>
    <xf numFmtId="0" fontId="12" fillId="23" borderId="8" xfId="1" applyFont="1" applyFill="1" applyBorder="1" applyAlignment="1">
      <alignment horizontal="left" indent="1"/>
    </xf>
    <xf numFmtId="164" fontId="10" fillId="10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0" fontId="7" fillId="0" borderId="10" xfId="1" applyFont="1" applyFill="1" applyBorder="1" applyAlignment="1">
      <alignment horizontal="left" wrapText="1" indent="3"/>
    </xf>
    <xf numFmtId="0" fontId="10" fillId="10" borderId="2" xfId="0" applyFont="1" applyFill="1" applyBorder="1" applyAlignment="1">
      <alignment horizontal="left" wrapText="1" indent="2"/>
    </xf>
    <xf numFmtId="0" fontId="7" fillId="10" borderId="2" xfId="0" applyFont="1" applyFill="1" applyBorder="1" applyAlignment="1">
      <alignment horizontal="left" wrapText="1" indent="2"/>
    </xf>
    <xf numFmtId="0" fontId="7" fillId="14" borderId="2" xfId="0" applyFont="1" applyFill="1" applyBorder="1" applyAlignment="1">
      <alignment horizontal="left" wrapText="1" indent="2"/>
    </xf>
    <xf numFmtId="0" fontId="7" fillId="7" borderId="2" xfId="0" applyFont="1" applyFill="1" applyBorder="1" applyAlignment="1">
      <alignment horizontal="left" wrapText="1" indent="2"/>
    </xf>
    <xf numFmtId="0" fontId="7" fillId="21" borderId="2" xfId="0" applyFont="1" applyFill="1" applyBorder="1" applyAlignment="1">
      <alignment horizontal="left" wrapText="1" indent="2"/>
    </xf>
    <xf numFmtId="0" fontId="7" fillId="15" borderId="2" xfId="0" applyFont="1" applyFill="1" applyBorder="1" applyAlignment="1">
      <alignment horizontal="left" wrapText="1" indent="2"/>
    </xf>
    <xf numFmtId="0" fontId="7" fillId="23" borderId="0" xfId="0" applyFont="1" applyFill="1" applyBorder="1" applyAlignment="1">
      <alignment horizontal="left" wrapText="1" indent="2"/>
    </xf>
    <xf numFmtId="0" fontId="7" fillId="10" borderId="8" xfId="0" applyFont="1" applyFill="1" applyBorder="1" applyAlignment="1">
      <alignment horizontal="left" wrapText="1" indent="2"/>
    </xf>
    <xf numFmtId="0" fontId="12" fillId="7" borderId="10" xfId="1" applyFont="1" applyFill="1" applyBorder="1" applyAlignment="1">
      <alignment horizontal="left" wrapText="1"/>
    </xf>
    <xf numFmtId="3" fontId="19" fillId="0" borderId="13" xfId="2" applyNumberFormat="1" applyFont="1" applyFill="1" applyBorder="1" applyAlignment="1">
      <alignment horizontal="center" vertical="center"/>
    </xf>
    <xf numFmtId="3" fontId="9" fillId="0" borderId="12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6" borderId="6" xfId="1" applyNumberFormat="1" applyFont="1" applyFill="1" applyBorder="1" applyAlignment="1">
      <alignment horizontal="center"/>
    </xf>
    <xf numFmtId="0" fontId="8" fillId="26" borderId="6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left" wrapText="1" indent="3"/>
    </xf>
    <xf numFmtId="0" fontId="7" fillId="15" borderId="12" xfId="0" applyFont="1" applyFill="1" applyBorder="1" applyAlignment="1">
      <alignment horizontal="left" wrapText="1" indent="2"/>
    </xf>
    <xf numFmtId="0" fontId="12" fillId="15" borderId="6" xfId="1" applyFont="1" applyFill="1" applyBorder="1" applyAlignment="1">
      <alignment horizontal="left" indent="1"/>
    </xf>
    <xf numFmtId="0" fontId="7" fillId="16" borderId="12" xfId="0" applyFont="1" applyFill="1" applyBorder="1" applyAlignment="1">
      <alignment horizontal="left" wrapText="1" indent="2"/>
    </xf>
    <xf numFmtId="0" fontId="12" fillId="16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0" fontId="12" fillId="10" borderId="13" xfId="1" applyFont="1" applyFill="1" applyBorder="1" applyAlignment="1">
      <alignment horizontal="left" indent="1"/>
    </xf>
    <xf numFmtId="0" fontId="12" fillId="10" borderId="14" xfId="1" applyFont="1" applyFill="1" applyBorder="1" applyAlignment="1">
      <alignment wrapText="1"/>
    </xf>
    <xf numFmtId="0" fontId="7" fillId="10" borderId="12" xfId="1" applyFont="1" applyFill="1" applyBorder="1" applyAlignment="1">
      <alignment horizontal="left" wrapText="1" indent="3"/>
    </xf>
    <xf numFmtId="0" fontId="12" fillId="25" borderId="13" xfId="1" applyFont="1" applyFill="1" applyBorder="1" applyAlignment="1">
      <alignment horizontal="left" indent="1"/>
    </xf>
    <xf numFmtId="0" fontId="8" fillId="25" borderId="12" xfId="1" applyFont="1" applyFill="1" applyBorder="1"/>
    <xf numFmtId="2" fontId="10" fillId="25" borderId="10" xfId="0" applyNumberFormat="1" applyFont="1" applyFill="1" applyBorder="1" applyAlignment="1">
      <alignment horizontal="left" wrapText="1" indent="2"/>
    </xf>
    <xf numFmtId="2" fontId="30" fillId="25" borderId="10" xfId="0" applyNumberFormat="1" applyFont="1" applyFill="1" applyBorder="1" applyAlignment="1">
      <alignment horizontal="left" wrapText="1" indent="2"/>
    </xf>
    <xf numFmtId="2" fontId="10" fillId="25" borderId="2" xfId="0" applyNumberFormat="1" applyFont="1" applyFill="1" applyBorder="1" applyAlignment="1">
      <alignment horizontal="left" wrapText="1" indent="2"/>
    </xf>
    <xf numFmtId="0" fontId="12" fillId="25" borderId="6" xfId="1" applyFont="1" applyFill="1" applyBorder="1" applyAlignment="1">
      <alignment horizontal="left" indent="1"/>
    </xf>
    <xf numFmtId="175" fontId="17" fillId="10" borderId="0" xfId="1" applyNumberFormat="1" applyFont="1" applyFill="1" applyBorder="1"/>
    <xf numFmtId="174" fontId="17" fillId="10" borderId="0" xfId="1" applyNumberFormat="1" applyFont="1" applyFill="1" applyBorder="1"/>
    <xf numFmtId="0" fontId="12" fillId="25" borderId="8" xfId="1" applyFont="1" applyFill="1" applyBorder="1" applyAlignment="1">
      <alignment horizontal="left" indent="1"/>
    </xf>
    <xf numFmtId="0" fontId="15" fillId="0" borderId="30" xfId="1" applyFont="1" applyFill="1" applyBorder="1" applyAlignment="1">
      <alignment horizontal="left"/>
    </xf>
    <xf numFmtId="0" fontId="7" fillId="21" borderId="12" xfId="0" applyFont="1" applyFill="1" applyBorder="1" applyAlignment="1">
      <alignment horizontal="left" wrapText="1" indent="2"/>
    </xf>
    <xf numFmtId="0" fontId="12" fillId="21" borderId="6" xfId="1" applyFont="1" applyFill="1" applyBorder="1" applyAlignment="1">
      <alignment horizontal="left" indent="1"/>
    </xf>
    <xf numFmtId="0" fontId="7" fillId="20" borderId="12" xfId="0" applyFont="1" applyFill="1" applyBorder="1" applyAlignment="1">
      <alignment horizontal="left" wrapText="1" indent="2"/>
    </xf>
    <xf numFmtId="0" fontId="12" fillId="20" borderId="6" xfId="1" applyFont="1" applyFill="1" applyBorder="1" applyAlignment="1">
      <alignment horizontal="left" indent="1"/>
    </xf>
    <xf numFmtId="0" fontId="7" fillId="11" borderId="12" xfId="0" applyFont="1" applyFill="1" applyBorder="1" applyAlignment="1">
      <alignment horizontal="left" wrapText="1" indent="2"/>
    </xf>
    <xf numFmtId="0" fontId="12" fillId="11" borderId="6" xfId="1" applyFont="1" applyFill="1" applyBorder="1" applyAlignment="1">
      <alignment horizontal="left" indent="1"/>
    </xf>
    <xf numFmtId="0" fontId="10" fillId="0" borderId="32" xfId="0" applyFont="1" applyFill="1" applyBorder="1"/>
    <xf numFmtId="3" fontId="10" fillId="0" borderId="32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13" fillId="10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5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10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9" fillId="0" borderId="10" xfId="2" applyNumberFormat="1" applyFont="1" applyFill="1" applyBorder="1" applyAlignment="1">
      <alignment horizontal="center" vertical="center"/>
    </xf>
    <xf numFmtId="172" fontId="8" fillId="0" borderId="8" xfId="1" applyNumberFormat="1" applyFont="1" applyFill="1" applyBorder="1" applyAlignment="1">
      <alignment horizontal="center" vertical="center" wrapText="1"/>
    </xf>
    <xf numFmtId="172" fontId="10" fillId="25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12" xfId="2" applyNumberFormat="1" applyFont="1" applyFill="1" applyBorder="1" applyAlignment="1">
      <alignment horizontal="center" vertical="center"/>
    </xf>
    <xf numFmtId="172" fontId="10" fillId="0" borderId="6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10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10" borderId="12" xfId="1" applyNumberFormat="1" applyFont="1" applyFill="1" applyBorder="1" applyAlignment="1">
      <alignment horizontal="center" vertical="center" wrapText="1"/>
    </xf>
    <xf numFmtId="172" fontId="10" fillId="10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8" fillId="0" borderId="1" xfId="1" applyNumberFormat="1" applyFont="1" applyFill="1" applyBorder="1" applyAlignment="1">
      <alignment horizontal="center" vertical="center" wrapText="1"/>
    </xf>
    <xf numFmtId="172" fontId="19" fillId="26" borderId="6" xfId="1" applyNumberFormat="1" applyFont="1" applyFill="1" applyBorder="1" applyAlignment="1">
      <alignment horizontal="center" vertical="center"/>
    </xf>
    <xf numFmtId="172" fontId="10" fillId="11" borderId="14" xfId="1" applyNumberFormat="1" applyFont="1" applyFill="1" applyBorder="1" applyAlignment="1">
      <alignment horizontal="center" vertical="center"/>
    </xf>
    <xf numFmtId="172" fontId="10" fillId="11" borderId="13" xfId="1" applyNumberFormat="1" applyFont="1" applyFill="1" applyBorder="1" applyAlignment="1">
      <alignment horizontal="center" vertical="center"/>
    </xf>
    <xf numFmtId="172" fontId="10" fillId="10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5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64" fontId="7" fillId="10" borderId="21" xfId="1" applyNumberFormat="1" applyFont="1" applyFill="1" applyBorder="1" applyAlignment="1">
      <alignment horizontal="center" vertical="center"/>
    </xf>
    <xf numFmtId="172" fontId="7" fillId="10" borderId="21" xfId="1" applyNumberFormat="1" applyFont="1" applyFill="1" applyBorder="1" applyAlignment="1">
      <alignment horizontal="center" vertical="center"/>
    </xf>
    <xf numFmtId="172" fontId="7" fillId="10" borderId="10" xfId="1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70" fontId="7" fillId="10" borderId="10" xfId="2" applyNumberFormat="1" applyFont="1" applyFill="1" applyBorder="1" applyAlignment="1">
      <alignment horizontal="center" vertical="center"/>
    </xf>
    <xf numFmtId="164" fontId="10" fillId="10" borderId="21" xfId="1" applyNumberFormat="1" applyFont="1" applyFill="1" applyBorder="1" applyAlignment="1">
      <alignment horizontal="center" vertical="center"/>
    </xf>
    <xf numFmtId="170" fontId="10" fillId="10" borderId="21" xfId="1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7" fillId="10" borderId="12" xfId="2" applyNumberFormat="1" applyFont="1" applyFill="1" applyBorder="1" applyAlignment="1">
      <alignment horizontal="center" vertical="center"/>
    </xf>
    <xf numFmtId="171" fontId="10" fillId="0" borderId="1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70" fontId="7" fillId="10" borderId="23" xfId="2" applyNumberFormat="1" applyFont="1" applyFill="1" applyBorder="1" applyAlignment="1">
      <alignment horizontal="center" vertical="center"/>
    </xf>
    <xf numFmtId="170" fontId="7" fillId="10" borderId="2" xfId="2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72" fontId="8" fillId="0" borderId="20" xfId="1" applyNumberFormat="1" applyFont="1" applyFill="1" applyBorder="1" applyAlignment="1">
      <alignment horizontal="center" vertical="center"/>
    </xf>
    <xf numFmtId="164" fontId="8" fillId="10" borderId="14" xfId="1" applyNumberFormat="1" applyFont="1" applyFill="1" applyBorder="1" applyAlignment="1">
      <alignment horizontal="center" vertical="center"/>
    </xf>
    <xf numFmtId="164" fontId="8" fillId="10" borderId="24" xfId="1" applyNumberFormat="1" applyFont="1" applyFill="1" applyBorder="1" applyAlignment="1">
      <alignment horizontal="center" vertical="center"/>
    </xf>
    <xf numFmtId="164" fontId="10" fillId="10" borderId="14" xfId="1" applyNumberFormat="1" applyFont="1" applyFill="1" applyBorder="1" applyAlignment="1">
      <alignment horizontal="center" vertical="center"/>
    </xf>
    <xf numFmtId="172" fontId="8" fillId="10" borderId="24" xfId="1" applyNumberFormat="1" applyFont="1" applyFill="1" applyBorder="1" applyAlignment="1">
      <alignment horizontal="center" vertical="center"/>
    </xf>
    <xf numFmtId="172" fontId="8" fillId="10" borderId="14" xfId="1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64" fontId="10" fillId="25" borderId="12" xfId="1" applyNumberFormat="1" applyFont="1" applyFill="1" applyBorder="1" applyAlignment="1">
      <alignment horizontal="center" vertical="center"/>
    </xf>
    <xf numFmtId="172" fontId="8" fillId="25" borderId="22" xfId="1" applyNumberFormat="1" applyFont="1" applyFill="1" applyBorder="1" applyAlignment="1">
      <alignment horizontal="center" vertical="center"/>
    </xf>
    <xf numFmtId="172" fontId="8" fillId="25" borderId="12" xfId="1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 applyAlignment="1">
      <alignment horizontal="center" vertical="center"/>
    </xf>
    <xf numFmtId="170" fontId="7" fillId="25" borderId="10" xfId="2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0" fontId="7" fillId="25" borderId="12" xfId="2" applyNumberFormat="1" applyFont="1" applyFill="1" applyBorder="1" applyAlignment="1">
      <alignment horizontal="center" vertical="center"/>
    </xf>
    <xf numFmtId="164" fontId="9" fillId="25" borderId="2" xfId="1" applyNumberFormat="1" applyFont="1" applyFill="1" applyBorder="1" applyAlignment="1">
      <alignment horizontal="center" vertical="center"/>
    </xf>
    <xf numFmtId="164" fontId="13" fillId="25" borderId="6" xfId="1" applyNumberFormat="1" applyFont="1" applyFill="1" applyBorder="1" applyAlignment="1">
      <alignment horizontal="center" vertical="center"/>
    </xf>
    <xf numFmtId="164" fontId="9" fillId="25" borderId="6" xfId="1" applyNumberFormat="1" applyFont="1" applyFill="1" applyBorder="1" applyAlignment="1">
      <alignment horizontal="center" vertical="center"/>
    </xf>
    <xf numFmtId="172" fontId="13" fillId="25" borderId="6" xfId="1" applyNumberFormat="1" applyFont="1" applyFill="1" applyBorder="1" applyAlignment="1">
      <alignment horizontal="center" vertical="center"/>
    </xf>
    <xf numFmtId="164" fontId="13" fillId="10" borderId="2" xfId="1" applyNumberFormat="1" applyFont="1" applyFill="1" applyBorder="1" applyAlignment="1">
      <alignment horizontal="center" vertical="center"/>
    </xf>
    <xf numFmtId="172" fontId="8" fillId="10" borderId="23" xfId="2" applyNumberFormat="1" applyFont="1" applyFill="1" applyBorder="1" applyAlignment="1">
      <alignment horizontal="center" vertical="center"/>
    </xf>
    <xf numFmtId="172" fontId="8" fillId="10" borderId="2" xfId="2" applyNumberFormat="1" applyFont="1" applyFill="1" applyBorder="1" applyAlignment="1">
      <alignment horizontal="center" vertical="center"/>
    </xf>
    <xf numFmtId="171" fontId="8" fillId="10" borderId="2" xfId="2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2" fontId="7" fillId="10" borderId="23" xfId="1" applyNumberFormat="1" applyFont="1" applyFill="1" applyBorder="1" applyAlignment="1">
      <alignment horizontal="center" vertical="center"/>
    </xf>
    <xf numFmtId="172" fontId="7" fillId="10" borderId="2" xfId="1" applyNumberFormat="1" applyFont="1" applyFill="1" applyBorder="1" applyAlignment="1">
      <alignment horizontal="center" vertical="center"/>
    </xf>
    <xf numFmtId="172" fontId="7" fillId="10" borderId="21" xfId="2" applyNumberFormat="1" applyFont="1" applyFill="1" applyBorder="1" applyAlignment="1">
      <alignment horizontal="center" vertical="center"/>
    </xf>
    <xf numFmtId="172" fontId="7" fillId="10" borderId="10" xfId="2" applyNumberFormat="1" applyFont="1" applyFill="1" applyBorder="1" applyAlignment="1">
      <alignment horizontal="center" vertical="center"/>
    </xf>
    <xf numFmtId="164" fontId="7" fillId="10" borderId="10" xfId="2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7" fillId="10" borderId="12" xfId="2" applyNumberFormat="1" applyFont="1" applyFill="1" applyBorder="1" applyAlignment="1">
      <alignment horizontal="center" vertical="center"/>
    </xf>
    <xf numFmtId="164" fontId="12" fillId="10" borderId="17" xfId="2" applyNumberFormat="1" applyFont="1" applyFill="1" applyBorder="1" applyAlignment="1">
      <alignment horizontal="center" vertical="center"/>
    </xf>
    <xf numFmtId="164" fontId="7" fillId="10" borderId="6" xfId="2" applyNumberFormat="1" applyFont="1" applyFill="1" applyBorder="1" applyAlignment="1">
      <alignment horizontal="center" vertical="center"/>
    </xf>
    <xf numFmtId="172" fontId="12" fillId="10" borderId="29" xfId="2" applyNumberFormat="1" applyFont="1" applyFill="1" applyBorder="1" applyAlignment="1">
      <alignment horizontal="center" vertical="center"/>
    </xf>
    <xf numFmtId="172" fontId="12" fillId="10" borderId="16" xfId="2" applyNumberFormat="1" applyFont="1" applyFill="1" applyBorder="1" applyAlignment="1">
      <alignment horizontal="center" vertical="center"/>
    </xf>
    <xf numFmtId="164" fontId="12" fillId="10" borderId="6" xfId="2" applyNumberFormat="1" applyFont="1" applyFill="1" applyBorder="1" applyAlignment="1">
      <alignment horizontal="center" vertical="center"/>
    </xf>
    <xf numFmtId="164" fontId="7" fillId="10" borderId="4" xfId="1" applyNumberFormat="1" applyFont="1" applyFill="1" applyBorder="1" applyAlignment="1">
      <alignment horizontal="center" vertical="center"/>
    </xf>
    <xf numFmtId="172" fontId="7" fillId="10" borderId="25" xfId="2" applyNumberFormat="1" applyFont="1" applyFill="1" applyBorder="1" applyAlignment="1">
      <alignment horizontal="center" vertical="center"/>
    </xf>
    <xf numFmtId="172" fontId="7" fillId="10" borderId="4" xfId="2" applyNumberFormat="1" applyFont="1" applyFill="1" applyBorder="1" applyAlignment="1">
      <alignment horizontal="center" vertical="center"/>
    </xf>
    <xf numFmtId="164" fontId="7" fillId="10" borderId="4" xfId="2" applyNumberFormat="1" applyFont="1" applyFill="1" applyBorder="1" applyAlignment="1">
      <alignment horizontal="center" vertical="center"/>
    </xf>
    <xf numFmtId="164" fontId="7" fillId="10" borderId="23" xfId="2" applyNumberFormat="1" applyFont="1" applyFill="1" applyBorder="1" applyAlignment="1">
      <alignment horizontal="center" vertical="center"/>
    </xf>
    <xf numFmtId="164" fontId="10" fillId="10" borderId="22" xfId="1" applyNumberFormat="1" applyFont="1" applyFill="1" applyBorder="1" applyAlignment="1">
      <alignment horizontal="center" vertical="center"/>
    </xf>
    <xf numFmtId="164" fontId="10" fillId="10" borderId="0" xfId="1" applyNumberFormat="1" applyFont="1" applyFill="1" applyBorder="1" applyAlignment="1">
      <alignment horizontal="center" vertical="center"/>
    </xf>
    <xf numFmtId="164" fontId="12" fillId="10" borderId="20" xfId="2" applyNumberFormat="1" applyFont="1" applyFill="1" applyBorder="1" applyAlignment="1">
      <alignment horizontal="center" vertical="center"/>
    </xf>
    <xf numFmtId="164" fontId="12" fillId="10" borderId="29" xfId="2" applyNumberFormat="1" applyFont="1" applyFill="1" applyBorder="1" applyAlignment="1">
      <alignment horizontal="center" vertical="center"/>
    </xf>
    <xf numFmtId="170" fontId="7" fillId="10" borderId="6" xfId="2" applyNumberFormat="1" applyFont="1" applyFill="1" applyBorder="1" applyAlignment="1">
      <alignment horizontal="center" vertical="center"/>
    </xf>
    <xf numFmtId="172" fontId="12" fillId="10" borderId="6" xfId="2" applyNumberFormat="1" applyFont="1" applyFill="1" applyBorder="1" applyAlignment="1">
      <alignment horizontal="center" vertical="center"/>
    </xf>
    <xf numFmtId="170" fontId="12" fillId="10" borderId="6" xfId="2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72" fontId="12" fillId="10" borderId="14" xfId="1" applyNumberFormat="1" applyFont="1" applyFill="1" applyBorder="1" applyAlignment="1">
      <alignment horizontal="center" vertical="center"/>
    </xf>
    <xf numFmtId="172" fontId="12" fillId="10" borderId="24" xfId="1" applyNumberFormat="1" applyFont="1" applyFill="1" applyBorder="1" applyAlignment="1">
      <alignment horizontal="center" vertical="center"/>
    </xf>
    <xf numFmtId="164" fontId="12" fillId="10" borderId="14" xfId="1" applyNumberFormat="1" applyFont="1" applyFill="1" applyBorder="1" applyAlignment="1">
      <alignment horizontal="center" vertical="center"/>
    </xf>
    <xf numFmtId="172" fontId="12" fillId="10" borderId="10" xfId="1" applyNumberFormat="1" applyFont="1" applyFill="1" applyBorder="1" applyAlignment="1">
      <alignment horizontal="center" vertical="center"/>
    </xf>
    <xf numFmtId="172" fontId="12" fillId="10" borderId="21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4" fontId="7" fillId="10" borderId="10" xfId="2" applyNumberFormat="1" applyFont="1" applyFill="1" applyBorder="1" applyAlignment="1">
      <alignment horizontal="center" vertical="center"/>
    </xf>
    <xf numFmtId="164" fontId="10" fillId="10" borderId="12" xfId="1" applyNumberFormat="1" applyFont="1" applyFill="1" applyBorder="1" applyAlignment="1">
      <alignment horizontal="center" vertical="center"/>
    </xf>
    <xf numFmtId="170" fontId="7" fillId="10" borderId="18" xfId="2" applyNumberFormat="1" applyFont="1" applyFill="1" applyBorder="1" applyAlignment="1">
      <alignment horizontal="center" vertical="center"/>
    </xf>
    <xf numFmtId="170" fontId="12" fillId="10" borderId="18" xfId="2" applyNumberFormat="1" applyFont="1" applyFill="1" applyBorder="1" applyAlignment="1">
      <alignment horizontal="center" vertical="center"/>
    </xf>
    <xf numFmtId="164" fontId="7" fillId="10" borderId="0" xfId="2" applyNumberFormat="1" applyFont="1" applyFill="1" applyBorder="1" applyAlignment="1">
      <alignment horizontal="center" vertical="center"/>
    </xf>
    <xf numFmtId="164" fontId="10" fillId="10" borderId="2" xfId="1" applyNumberFormat="1" applyFont="1" applyFill="1" applyBorder="1" applyAlignment="1">
      <alignment horizontal="center" vertical="center"/>
    </xf>
    <xf numFmtId="164" fontId="7" fillId="10" borderId="2" xfId="2" applyNumberFormat="1" applyFont="1" applyFill="1" applyBorder="1" applyAlignment="1">
      <alignment horizontal="center" vertical="center"/>
    </xf>
    <xf numFmtId="164" fontId="12" fillId="10" borderId="10" xfId="2" applyNumberFormat="1" applyFont="1" applyFill="1" applyBorder="1" applyAlignment="1">
      <alignment horizontal="center" vertical="center"/>
    </xf>
    <xf numFmtId="164" fontId="7" fillId="10" borderId="27" xfId="2" applyNumberFormat="1" applyFont="1" applyFill="1" applyBorder="1" applyAlignment="1">
      <alignment horizontal="center" vertical="center"/>
    </xf>
    <xf numFmtId="172" fontId="12" fillId="10" borderId="20" xfId="2" applyNumberFormat="1" applyFont="1" applyFill="1" applyBorder="1" applyAlignment="1">
      <alignment horizontal="center" vertical="center"/>
    </xf>
    <xf numFmtId="170" fontId="7" fillId="10" borderId="12" xfId="1" applyNumberFormat="1" applyFont="1" applyFill="1" applyBorder="1" applyAlignment="1">
      <alignment horizontal="center" vertical="center"/>
    </xf>
    <xf numFmtId="170" fontId="7" fillId="10" borderId="6" xfId="1" applyNumberFormat="1" applyFont="1" applyFill="1" applyBorder="1" applyAlignment="1">
      <alignment horizontal="center" vertical="center"/>
    </xf>
    <xf numFmtId="172" fontId="12" fillId="10" borderId="20" xfId="1" applyNumberFormat="1" applyFont="1" applyFill="1" applyBorder="1" applyAlignment="1">
      <alignment horizontal="center" vertical="center"/>
    </xf>
    <xf numFmtId="172" fontId="10" fillId="10" borderId="12" xfId="1" applyNumberFormat="1" applyFont="1" applyFill="1" applyBorder="1" applyAlignment="1">
      <alignment horizontal="center" vertical="center"/>
    </xf>
    <xf numFmtId="172" fontId="7" fillId="10" borderId="12" xfId="1" applyNumberFormat="1" applyFont="1" applyFill="1" applyBorder="1" applyAlignment="1">
      <alignment horizontal="center" vertical="center"/>
    </xf>
    <xf numFmtId="164" fontId="10" fillId="10" borderId="27" xfId="1" applyNumberFormat="1" applyFont="1" applyFill="1" applyBorder="1" applyAlignment="1">
      <alignment horizontal="center" vertical="center"/>
    </xf>
    <xf numFmtId="164" fontId="12" fillId="10" borderId="19" xfId="2" applyNumberFormat="1" applyFont="1" applyFill="1" applyBorder="1" applyAlignment="1">
      <alignment horizontal="center" vertical="center"/>
    </xf>
    <xf numFmtId="164" fontId="10" fillId="10" borderId="18" xfId="1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64" fontId="7" fillId="10" borderId="14" xfId="2" applyNumberFormat="1" applyFont="1" applyFill="1" applyBorder="1" applyAlignment="1">
      <alignment horizontal="center" vertical="center"/>
    </xf>
    <xf numFmtId="164" fontId="7" fillId="10" borderId="18" xfId="2" applyNumberFormat="1" applyFont="1" applyFill="1" applyBorder="1" applyAlignment="1">
      <alignment horizontal="center" vertical="center"/>
    </xf>
    <xf numFmtId="172" fontId="8" fillId="10" borderId="14" xfId="2" applyNumberFormat="1" applyFont="1" applyFill="1" applyBorder="1" applyAlignment="1">
      <alignment horizontal="center" vertical="center"/>
    </xf>
    <xf numFmtId="171" fontId="8" fillId="10" borderId="14" xfId="2" applyNumberFormat="1" applyFont="1" applyFill="1" applyBorder="1" applyAlignment="1">
      <alignment horizontal="center" vertical="center"/>
    </xf>
    <xf numFmtId="170" fontId="7" fillId="10" borderId="14" xfId="2" applyNumberFormat="1" applyFont="1" applyFill="1" applyBorder="1" applyAlignment="1">
      <alignment horizontal="center" vertical="center"/>
    </xf>
    <xf numFmtId="164" fontId="12" fillId="7" borderId="10" xfId="1" applyNumberFormat="1" applyFont="1" applyFill="1" applyBorder="1" applyAlignment="1">
      <alignment horizontal="center" vertical="center"/>
    </xf>
    <xf numFmtId="164" fontId="7" fillId="7" borderId="10" xfId="1" applyNumberFormat="1" applyFont="1" applyFill="1" applyBorder="1" applyAlignment="1">
      <alignment horizontal="center" vertical="center"/>
    </xf>
    <xf numFmtId="170" fontId="7" fillId="7" borderId="10" xfId="2" applyNumberFormat="1" applyFont="1" applyFill="1" applyBorder="1" applyAlignment="1">
      <alignment horizontal="center" vertical="center"/>
    </xf>
    <xf numFmtId="171" fontId="7" fillId="10" borderId="10" xfId="2" applyNumberFormat="1" applyFont="1" applyFill="1" applyBorder="1" applyAlignment="1">
      <alignment horizontal="center" vertical="center"/>
    </xf>
    <xf numFmtId="172" fontId="12" fillId="10" borderId="29" xfId="1" applyNumberFormat="1" applyFont="1" applyFill="1" applyBorder="1" applyAlignment="1">
      <alignment horizontal="center" vertical="center"/>
    </xf>
    <xf numFmtId="172" fontId="12" fillId="10" borderId="16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1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10" borderId="1" xfId="1" applyNumberFormat="1" applyFont="1" applyFill="1" applyBorder="1" applyAlignment="1">
      <alignment horizontal="center" vertical="center"/>
    </xf>
    <xf numFmtId="164" fontId="12" fillId="24" borderId="10" xfId="2" applyNumberFormat="1" applyFont="1" applyFill="1" applyBorder="1" applyAlignment="1">
      <alignment horizontal="center" vertical="center"/>
    </xf>
    <xf numFmtId="164" fontId="12" fillId="24" borderId="10" xfId="1" applyNumberFormat="1" applyFont="1" applyFill="1" applyBorder="1" applyAlignment="1">
      <alignment horizontal="center" vertical="center"/>
    </xf>
    <xf numFmtId="170" fontId="12" fillId="24" borderId="10" xfId="2" applyNumberFormat="1" applyFont="1" applyFill="1" applyBorder="1" applyAlignment="1">
      <alignment horizontal="center" vertical="center"/>
    </xf>
    <xf numFmtId="164" fontId="12" fillId="24" borderId="12" xfId="2" applyNumberFormat="1" applyFont="1" applyFill="1" applyBorder="1" applyAlignment="1">
      <alignment horizontal="center" vertical="center"/>
    </xf>
    <xf numFmtId="170" fontId="12" fillId="24" borderId="12" xfId="2" applyNumberFormat="1" applyFont="1" applyFill="1" applyBorder="1" applyAlignment="1">
      <alignment horizontal="center" vertical="center"/>
    </xf>
    <xf numFmtId="164" fontId="12" fillId="24" borderId="6" xfId="1" applyNumberFormat="1" applyFont="1" applyFill="1" applyBorder="1" applyAlignment="1">
      <alignment horizontal="center" vertical="center"/>
    </xf>
    <xf numFmtId="164" fontId="7" fillId="24" borderId="6" xfId="2" applyNumberFormat="1" applyFont="1" applyFill="1" applyBorder="1" applyAlignment="1">
      <alignment horizontal="center" vertical="center"/>
    </xf>
    <xf numFmtId="172" fontId="12" fillId="24" borderId="6" xfId="1" applyNumberFormat="1" applyFont="1" applyFill="1" applyBorder="1" applyAlignment="1">
      <alignment horizontal="center" vertical="center"/>
    </xf>
    <xf numFmtId="164" fontId="12" fillId="24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10" borderId="2" xfId="1" applyNumberFormat="1" applyFont="1" applyFill="1" applyBorder="1" applyAlignment="1">
      <alignment horizontal="center" vertical="center"/>
    </xf>
    <xf numFmtId="172" fontId="17" fillId="10" borderId="2" xfId="1" applyNumberFormat="1" applyFont="1" applyFill="1" applyBorder="1" applyAlignment="1">
      <alignment horizontal="center" vertical="center"/>
    </xf>
    <xf numFmtId="171" fontId="17" fillId="10" borderId="2" xfId="1" applyNumberFormat="1" applyFont="1" applyFill="1" applyBorder="1" applyAlignment="1">
      <alignment horizontal="center" vertical="center"/>
    </xf>
    <xf numFmtId="0" fontId="17" fillId="10" borderId="10" xfId="1" applyFont="1" applyFill="1" applyBorder="1" applyAlignment="1">
      <alignment horizontal="center" vertical="center"/>
    </xf>
    <xf numFmtId="172" fontId="17" fillId="10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10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horizontal="center" vertical="center"/>
    </xf>
    <xf numFmtId="172" fontId="17" fillId="14" borderId="2" xfId="1" applyNumberFormat="1" applyFont="1" applyFill="1" applyBorder="1" applyAlignment="1">
      <alignment horizontal="center" vertical="center"/>
    </xf>
    <xf numFmtId="0" fontId="17" fillId="14" borderId="2" xfId="1" applyFont="1" applyFill="1" applyBorder="1" applyAlignment="1">
      <alignment horizontal="center" vertical="center"/>
    </xf>
    <xf numFmtId="164" fontId="12" fillId="14" borderId="10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0" fontId="12" fillId="14" borderId="10" xfId="2" applyNumberFormat="1" applyFont="1" applyFill="1" applyBorder="1" applyAlignment="1">
      <alignment horizontal="center" vertical="center"/>
    </xf>
    <xf numFmtId="164" fontId="12" fillId="14" borderId="2" xfId="2" applyNumberFormat="1" applyFont="1" applyFill="1" applyBorder="1" applyAlignment="1">
      <alignment horizontal="center" vertical="center"/>
    </xf>
    <xf numFmtId="164" fontId="12" fillId="14" borderId="6" xfId="2" applyNumberFormat="1" applyFont="1" applyFill="1" applyBorder="1" applyAlignment="1">
      <alignment horizontal="center" vertical="center"/>
    </xf>
    <xf numFmtId="164" fontId="7" fillId="14" borderId="6" xfId="2" applyNumberFormat="1" applyFont="1" applyFill="1" applyBorder="1" applyAlignment="1">
      <alignment horizontal="center" vertical="center"/>
    </xf>
    <xf numFmtId="172" fontId="12" fillId="14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64" fontId="7" fillId="10" borderId="6" xfId="1" applyNumberFormat="1" applyFont="1" applyFill="1" applyBorder="1" applyAlignment="1">
      <alignment horizontal="center" vertical="center"/>
    </xf>
    <xf numFmtId="164" fontId="12" fillId="18" borderId="2" xfId="1" applyNumberFormat="1" applyFont="1" applyFill="1" applyBorder="1" applyAlignment="1">
      <alignment horizontal="center" vertical="center"/>
    </xf>
    <xf numFmtId="164" fontId="7" fillId="18" borderId="2" xfId="1" applyNumberFormat="1" applyFont="1" applyFill="1" applyBorder="1" applyAlignment="1">
      <alignment horizontal="center" vertical="center"/>
    </xf>
    <xf numFmtId="172" fontId="12" fillId="18" borderId="2" xfId="1" applyNumberFormat="1" applyFont="1" applyFill="1" applyBorder="1" applyAlignment="1">
      <alignment horizontal="center" vertical="center"/>
    </xf>
    <xf numFmtId="0" fontId="12" fillId="18" borderId="2" xfId="1" applyFont="1" applyFill="1" applyBorder="1" applyAlignment="1">
      <alignment horizontal="center" vertical="center"/>
    </xf>
    <xf numFmtId="164" fontId="12" fillId="18" borderId="10" xfId="2" applyNumberFormat="1" applyFont="1" applyFill="1" applyBorder="1" applyAlignment="1">
      <alignment horizontal="center" vertical="center"/>
    </xf>
    <xf numFmtId="164" fontId="7" fillId="18" borderId="10" xfId="2" applyNumberFormat="1" applyFont="1" applyFill="1" applyBorder="1" applyAlignment="1">
      <alignment horizontal="center" vertical="center"/>
    </xf>
    <xf numFmtId="170" fontId="12" fillId="18" borderId="10" xfId="2" applyNumberFormat="1" applyFont="1" applyFill="1" applyBorder="1" applyAlignment="1">
      <alignment horizontal="center" vertical="center"/>
    </xf>
    <xf numFmtId="164" fontId="12" fillId="18" borderId="10" xfId="1" applyNumberFormat="1" applyFont="1" applyFill="1" applyBorder="1" applyAlignment="1">
      <alignment horizontal="center" vertical="center"/>
    </xf>
    <xf numFmtId="164" fontId="12" fillId="18" borderId="12" xfId="2" applyNumberFormat="1" applyFont="1" applyFill="1" applyBorder="1" applyAlignment="1">
      <alignment horizontal="center" vertical="center"/>
    </xf>
    <xf numFmtId="164" fontId="7" fillId="18" borderId="12" xfId="2" applyNumberFormat="1" applyFont="1" applyFill="1" applyBorder="1" applyAlignment="1">
      <alignment horizontal="center" vertical="center"/>
    </xf>
    <xf numFmtId="170" fontId="12" fillId="18" borderId="12" xfId="2" applyNumberFormat="1" applyFont="1" applyFill="1" applyBorder="1" applyAlignment="1">
      <alignment horizontal="center" vertical="center"/>
    </xf>
    <xf numFmtId="164" fontId="12" fillId="18" borderId="12" xfId="1" applyNumberFormat="1" applyFont="1" applyFill="1" applyBorder="1" applyAlignment="1">
      <alignment horizontal="center" vertical="center"/>
    </xf>
    <xf numFmtId="164" fontId="12" fillId="18" borderId="6" xfId="2" applyNumberFormat="1" applyFont="1" applyFill="1" applyBorder="1" applyAlignment="1">
      <alignment horizontal="center" vertical="center"/>
    </xf>
    <xf numFmtId="164" fontId="7" fillId="18" borderId="6" xfId="2" applyNumberFormat="1" applyFont="1" applyFill="1" applyBorder="1" applyAlignment="1">
      <alignment horizontal="center" vertical="center"/>
    </xf>
    <xf numFmtId="172" fontId="12" fillId="18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1" applyNumberFormat="1" applyFont="1" applyFill="1" applyBorder="1" applyAlignment="1">
      <alignment horizontal="center" vertical="center"/>
    </xf>
    <xf numFmtId="164" fontId="12" fillId="17" borderId="6" xfId="1" applyNumberFormat="1" applyFont="1" applyFill="1" applyBorder="1" applyAlignment="1">
      <alignment horizontal="center" vertical="center"/>
    </xf>
    <xf numFmtId="0" fontId="12" fillId="10" borderId="14" xfId="1" applyFont="1" applyFill="1" applyBorder="1" applyAlignment="1">
      <alignment horizontal="center" vertical="center"/>
    </xf>
    <xf numFmtId="164" fontId="12" fillId="7" borderId="2" xfId="1" applyNumberFormat="1" applyFont="1" applyFill="1" applyBorder="1" applyAlignment="1">
      <alignment horizontal="center" vertical="center"/>
    </xf>
    <xf numFmtId="164" fontId="7" fillId="7" borderId="2" xfId="1" applyNumberFormat="1" applyFont="1" applyFill="1" applyBorder="1" applyAlignment="1">
      <alignment horizontal="center" vertical="center"/>
    </xf>
    <xf numFmtId="172" fontId="7" fillId="7" borderId="2" xfId="1" applyNumberFormat="1" applyFont="1" applyFill="1" applyBorder="1" applyAlignment="1">
      <alignment horizontal="center" vertical="center"/>
    </xf>
    <xf numFmtId="3" fontId="7" fillId="7" borderId="2" xfId="1" applyNumberFormat="1" applyFont="1" applyFill="1" applyBorder="1" applyAlignment="1">
      <alignment horizontal="center" vertical="center"/>
    </xf>
    <xf numFmtId="164" fontId="12" fillId="7" borderId="10" xfId="2" applyNumberFormat="1" applyFont="1" applyFill="1" applyBorder="1" applyAlignment="1">
      <alignment horizontal="center" vertical="center"/>
    </xf>
    <xf numFmtId="164" fontId="7" fillId="7" borderId="10" xfId="2" applyNumberFormat="1" applyFont="1" applyFill="1" applyBorder="1" applyAlignment="1">
      <alignment horizontal="center" vertical="center"/>
    </xf>
    <xf numFmtId="170" fontId="12" fillId="7" borderId="10" xfId="2" applyNumberFormat="1" applyFont="1" applyFill="1" applyBorder="1" applyAlignment="1">
      <alignment horizontal="center" vertical="center"/>
    </xf>
    <xf numFmtId="164" fontId="12" fillId="7" borderId="12" xfId="2" applyNumberFormat="1" applyFont="1" applyFill="1" applyBorder="1" applyAlignment="1">
      <alignment horizontal="center" vertical="center"/>
    </xf>
    <xf numFmtId="164" fontId="7" fillId="7" borderId="12" xfId="2" applyNumberFormat="1" applyFont="1" applyFill="1" applyBorder="1" applyAlignment="1">
      <alignment horizontal="center" vertical="center"/>
    </xf>
    <xf numFmtId="170" fontId="12" fillId="7" borderId="12" xfId="2" applyNumberFormat="1" applyFont="1" applyFill="1" applyBorder="1" applyAlignment="1">
      <alignment horizontal="center" vertical="center"/>
    </xf>
    <xf numFmtId="164" fontId="12" fillId="7" borderId="12" xfId="1" applyNumberFormat="1" applyFont="1" applyFill="1" applyBorder="1" applyAlignment="1">
      <alignment horizontal="center" vertical="center"/>
    </xf>
    <xf numFmtId="164" fontId="12" fillId="7" borderId="6" xfId="2" applyNumberFormat="1" applyFont="1" applyFill="1" applyBorder="1" applyAlignment="1">
      <alignment horizontal="center" vertical="center"/>
    </xf>
    <xf numFmtId="164" fontId="7" fillId="7" borderId="6" xfId="2" applyNumberFormat="1" applyFont="1" applyFill="1" applyBorder="1" applyAlignment="1">
      <alignment horizontal="center" vertical="center"/>
    </xf>
    <xf numFmtId="172" fontId="12" fillId="7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 wrapText="1"/>
    </xf>
    <xf numFmtId="164" fontId="7" fillId="10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10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173" fontId="10" fillId="10" borderId="10" xfId="2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70" fontId="10" fillId="10" borderId="10" xfId="1" applyNumberFormat="1" applyFont="1" applyFill="1" applyBorder="1" applyAlignment="1">
      <alignment horizontal="center" vertical="center"/>
    </xf>
    <xf numFmtId="173" fontId="7" fillId="10" borderId="10" xfId="2" applyNumberFormat="1" applyFont="1" applyFill="1" applyBorder="1" applyAlignment="1">
      <alignment horizontal="center" vertical="center"/>
    </xf>
    <xf numFmtId="173" fontId="10" fillId="10" borderId="10" xfId="1" applyNumberFormat="1" applyFont="1" applyFill="1" applyBorder="1" applyAlignment="1">
      <alignment horizontal="center" vertical="center"/>
    </xf>
    <xf numFmtId="164" fontId="16" fillId="10" borderId="6" xfId="1" applyNumberFormat="1" applyFont="1" applyFill="1" applyBorder="1" applyAlignment="1">
      <alignment horizontal="center" vertical="center"/>
    </xf>
    <xf numFmtId="173" fontId="12" fillId="10" borderId="6" xfId="2" applyNumberFormat="1" applyFont="1" applyFill="1" applyBorder="1" applyAlignment="1">
      <alignment horizontal="center" vertical="center"/>
    </xf>
    <xf numFmtId="173" fontId="16" fillId="10" borderId="6" xfId="1" applyNumberFormat="1" applyFont="1" applyFill="1" applyBorder="1" applyAlignment="1">
      <alignment horizontal="center" vertical="center"/>
    </xf>
    <xf numFmtId="164" fontId="8" fillId="10" borderId="14" xfId="3" applyNumberFormat="1" applyFont="1" applyFill="1" applyBorder="1" applyAlignment="1">
      <alignment horizontal="center" vertical="center"/>
    </xf>
    <xf numFmtId="173" fontId="8" fillId="10" borderId="14" xfId="3" applyNumberFormat="1" applyFont="1" applyFill="1" applyBorder="1" applyAlignment="1">
      <alignment horizontal="center" vertical="center"/>
    </xf>
    <xf numFmtId="164" fontId="10" fillId="10" borderId="10" xfId="3" applyNumberFormat="1" applyFont="1" applyFill="1" applyBorder="1" applyAlignment="1">
      <alignment horizontal="center" vertical="center"/>
    </xf>
    <xf numFmtId="164" fontId="10" fillId="10" borderId="14" xfId="3" applyNumberFormat="1" applyFont="1" applyFill="1" applyBorder="1" applyAlignment="1">
      <alignment horizontal="center" vertical="center"/>
    </xf>
    <xf numFmtId="173" fontId="10" fillId="10" borderId="14" xfId="2" applyNumberFormat="1" applyFont="1" applyFill="1" applyBorder="1" applyAlignment="1">
      <alignment horizontal="center" vertical="center"/>
    </xf>
    <xf numFmtId="173" fontId="7" fillId="10" borderId="12" xfId="1" applyNumberFormat="1" applyFont="1" applyFill="1" applyBorder="1" applyAlignment="1">
      <alignment horizontal="center" vertical="center"/>
    </xf>
    <xf numFmtId="173" fontId="7" fillId="10" borderId="12" xfId="2" applyNumberFormat="1" applyFont="1" applyFill="1" applyBorder="1" applyAlignment="1">
      <alignment horizontal="center" vertical="center"/>
    </xf>
    <xf numFmtId="164" fontId="7" fillId="10" borderId="12" xfId="1" applyNumberFormat="1" applyFont="1" applyFill="1" applyBorder="1" applyAlignment="1">
      <alignment horizontal="center" vertical="center"/>
    </xf>
    <xf numFmtId="173" fontId="10" fillId="10" borderId="12" xfId="1" applyNumberFormat="1" applyFont="1" applyFill="1" applyBorder="1" applyAlignment="1">
      <alignment horizontal="center" vertical="center"/>
    </xf>
    <xf numFmtId="173" fontId="12" fillId="10" borderId="6" xfId="1" applyNumberFormat="1" applyFont="1" applyFill="1" applyBorder="1" applyAlignment="1">
      <alignment horizontal="center" vertical="center"/>
    </xf>
    <xf numFmtId="173" fontId="8" fillId="10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10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10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10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7" fillId="10" borderId="31" xfId="2" applyNumberFormat="1" applyFont="1" applyFill="1" applyBorder="1" applyAlignment="1">
      <alignment horizontal="center" vertical="center"/>
    </xf>
    <xf numFmtId="173" fontId="10" fillId="10" borderId="31" xfId="1" applyNumberFormat="1" applyFont="1" applyFill="1" applyBorder="1" applyAlignment="1">
      <alignment horizontal="center" vertical="center"/>
    </xf>
    <xf numFmtId="164" fontId="12" fillId="10" borderId="14" xfId="2" applyNumberFormat="1" applyFont="1" applyFill="1" applyBorder="1" applyAlignment="1">
      <alignment horizontal="center" vertical="center"/>
    </xf>
    <xf numFmtId="164" fontId="12" fillId="10" borderId="3" xfId="2" applyNumberFormat="1" applyFont="1" applyFill="1" applyBorder="1" applyAlignment="1">
      <alignment horizontal="center" vertical="center"/>
    </xf>
    <xf numFmtId="164" fontId="16" fillId="10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10" borderId="7" xfId="1" applyNumberFormat="1" applyFont="1" applyFill="1" applyBorder="1" applyAlignment="1">
      <alignment horizontal="center" vertical="center"/>
    </xf>
    <xf numFmtId="173" fontId="12" fillId="10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4" borderId="13" xfId="1" applyNumberFormat="1" applyFont="1" applyFill="1" applyBorder="1" applyAlignment="1">
      <alignment horizontal="center" vertical="center"/>
    </xf>
    <xf numFmtId="173" fontId="10" fillId="14" borderId="13" xfId="2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70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10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10" borderId="10" xfId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173" fontId="10" fillId="10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5" borderId="13" xfId="2" applyNumberFormat="1" applyFont="1" applyFill="1" applyBorder="1" applyAlignment="1">
      <alignment horizontal="center" vertical="center"/>
    </xf>
    <xf numFmtId="173" fontId="7" fillId="15" borderId="13" xfId="2" applyNumberFormat="1" applyFont="1" applyFill="1" applyBorder="1" applyAlignment="1">
      <alignment horizontal="center" vertical="center"/>
    </xf>
    <xf numFmtId="164" fontId="7" fillId="15" borderId="10" xfId="2" applyNumberFormat="1" applyFont="1" applyFill="1" applyBorder="1" applyAlignment="1">
      <alignment horizontal="center" vertical="center"/>
    </xf>
    <xf numFmtId="171" fontId="17" fillId="15" borderId="10" xfId="1" applyNumberFormat="1" applyFont="1" applyFill="1" applyBorder="1" applyAlignment="1">
      <alignment horizontal="center" vertical="center"/>
    </xf>
    <xf numFmtId="173" fontId="10" fillId="15" borderId="10" xfId="3" applyNumberFormat="1" applyFont="1" applyFill="1" applyBorder="1" applyAlignment="1">
      <alignment horizontal="center" vertical="center"/>
    </xf>
    <xf numFmtId="164" fontId="10" fillId="15" borderId="10" xfId="3" applyNumberFormat="1" applyFont="1" applyFill="1" applyBorder="1" applyAlignment="1">
      <alignment horizontal="center" vertical="center"/>
    </xf>
    <xf numFmtId="164" fontId="10" fillId="15" borderId="12" xfId="3" applyNumberFormat="1" applyFont="1" applyFill="1" applyBorder="1" applyAlignment="1">
      <alignment horizontal="center" vertical="center"/>
    </xf>
    <xf numFmtId="164" fontId="8" fillId="15" borderId="8" xfId="3" applyNumberFormat="1" applyFont="1" applyFill="1" applyBorder="1" applyAlignment="1">
      <alignment horizontal="center" vertical="center"/>
    </xf>
    <xf numFmtId="173" fontId="8" fillId="15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10" borderId="2" xfId="2" applyNumberFormat="1" applyFont="1" applyFill="1" applyBorder="1" applyAlignment="1">
      <alignment horizontal="center" vertical="center"/>
    </xf>
    <xf numFmtId="173" fontId="17" fillId="10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10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10" borderId="20" xfId="2" applyNumberFormat="1" applyFont="1" applyFill="1" applyBorder="1" applyAlignment="1">
      <alignment horizontal="center" vertical="center"/>
    </xf>
    <xf numFmtId="173" fontId="17" fillId="10" borderId="14" xfId="2" applyNumberFormat="1" applyFont="1" applyFill="1" applyBorder="1" applyAlignment="1">
      <alignment horizontal="center" vertical="center"/>
    </xf>
    <xf numFmtId="164" fontId="7" fillId="23" borderId="13" xfId="1" applyNumberFormat="1" applyFont="1" applyFill="1" applyBorder="1" applyAlignment="1">
      <alignment horizontal="center" vertical="center"/>
    </xf>
    <xf numFmtId="173" fontId="17" fillId="23" borderId="13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3" fontId="12" fillId="23" borderId="10" xfId="1" applyNumberFormat="1" applyFont="1" applyFill="1" applyBorder="1" applyAlignment="1">
      <alignment horizontal="center" vertical="center"/>
    </xf>
    <xf numFmtId="164" fontId="12" fillId="23" borderId="2" xfId="1" applyNumberFormat="1" applyFont="1" applyFill="1" applyBorder="1" applyAlignment="1">
      <alignment horizontal="center" vertical="center"/>
    </xf>
    <xf numFmtId="164" fontId="12" fillId="23" borderId="12" xfId="1" applyNumberFormat="1" applyFont="1" applyFill="1" applyBorder="1" applyAlignment="1">
      <alignment horizontal="center" vertical="center"/>
    </xf>
    <xf numFmtId="173" fontId="12" fillId="23" borderId="12" xfId="1" applyNumberFormat="1" applyFont="1" applyFill="1" applyBorder="1" applyAlignment="1">
      <alignment horizontal="center" vertical="center"/>
    </xf>
    <xf numFmtId="164" fontId="12" fillId="23" borderId="3" xfId="1" applyNumberFormat="1" applyFont="1" applyFill="1" applyBorder="1" applyAlignment="1">
      <alignment horizontal="center" vertical="center"/>
    </xf>
    <xf numFmtId="173" fontId="12" fillId="23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1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 wrapText="1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9" fillId="14" borderId="12" xfId="3" applyNumberFormat="1" applyFont="1" applyFill="1" applyBorder="1" applyAlignment="1">
      <alignment horizontal="center" vertical="center"/>
    </xf>
    <xf numFmtId="164" fontId="12" fillId="14" borderId="8" xfId="1" applyNumberFormat="1" applyFont="1" applyFill="1" applyBorder="1" applyAlignment="1">
      <alignment horizontal="center" vertical="center"/>
    </xf>
    <xf numFmtId="173" fontId="12" fillId="14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164" fontId="7" fillId="11" borderId="13" xfId="1" applyNumberFormat="1" applyFont="1" applyFill="1" applyBorder="1" applyAlignment="1">
      <alignment horizontal="center" vertical="center"/>
    </xf>
    <xf numFmtId="173" fontId="12" fillId="11" borderId="13" xfId="1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164" fontId="12" fillId="11" borderId="10" xfId="1" applyNumberFormat="1" applyFont="1" applyFill="1" applyBorder="1" applyAlignment="1">
      <alignment horizontal="center" vertical="center"/>
    </xf>
    <xf numFmtId="173" fontId="12" fillId="11" borderId="10" xfId="1" applyNumberFormat="1" applyFont="1" applyFill="1" applyBorder="1" applyAlignment="1">
      <alignment horizontal="center" vertical="center"/>
    </xf>
    <xf numFmtId="0" fontId="7" fillId="21" borderId="13" xfId="1" applyFont="1" applyFill="1" applyBorder="1" applyAlignment="1">
      <alignment horizontal="center" vertical="center"/>
    </xf>
    <xf numFmtId="173" fontId="16" fillId="21" borderId="13" xfId="1" applyNumberFormat="1" applyFont="1" applyFill="1" applyBorder="1" applyAlignment="1">
      <alignment horizontal="center" vertical="center"/>
    </xf>
    <xf numFmtId="164" fontId="9" fillId="21" borderId="10" xfId="3" applyNumberFormat="1" applyFont="1" applyFill="1" applyBorder="1" applyAlignment="1">
      <alignment horizontal="center" vertical="center"/>
    </xf>
    <xf numFmtId="173" fontId="9" fillId="21" borderId="10" xfId="3" applyNumberFormat="1" applyFont="1" applyFill="1" applyBorder="1" applyAlignment="1">
      <alignment horizontal="center" vertical="center"/>
    </xf>
    <xf numFmtId="164" fontId="9" fillId="21" borderId="12" xfId="3" applyNumberFormat="1" applyFont="1" applyFill="1" applyBorder="1" applyAlignment="1">
      <alignment horizontal="center" vertical="center"/>
    </xf>
    <xf numFmtId="164" fontId="8" fillId="21" borderId="6" xfId="3" applyNumberFormat="1" applyFont="1" applyFill="1" applyBorder="1" applyAlignment="1">
      <alignment horizontal="center" vertical="center"/>
    </xf>
    <xf numFmtId="173" fontId="8" fillId="21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64" fontId="7" fillId="20" borderId="13" xfId="1" applyNumberFormat="1" applyFont="1" applyFill="1" applyBorder="1" applyAlignment="1">
      <alignment horizontal="center" vertical="center"/>
    </xf>
    <xf numFmtId="173" fontId="7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9" fillId="20" borderId="12" xfId="3" applyNumberFormat="1" applyFont="1" applyFill="1" applyBorder="1" applyAlignment="1">
      <alignment horizontal="center" vertical="center"/>
    </xf>
    <xf numFmtId="173" fontId="9" fillId="20" borderId="12" xfId="3" applyNumberFormat="1" applyFont="1" applyFill="1" applyBorder="1" applyAlignment="1">
      <alignment horizontal="center" vertical="center"/>
    </xf>
    <xf numFmtId="164" fontId="13" fillId="20" borderId="6" xfId="3" applyNumberFormat="1" applyFont="1" applyFill="1" applyBorder="1" applyAlignment="1">
      <alignment horizontal="center" vertical="center"/>
    </xf>
    <xf numFmtId="173" fontId="13" fillId="20" borderId="6" xfId="3" applyNumberFormat="1" applyFont="1" applyFill="1" applyBorder="1" applyAlignment="1">
      <alignment horizontal="center" vertical="center"/>
    </xf>
    <xf numFmtId="0" fontId="7" fillId="11" borderId="13" xfId="1" applyFont="1" applyFill="1" applyBorder="1" applyAlignment="1">
      <alignment horizontal="center" vertical="center"/>
    </xf>
    <xf numFmtId="173" fontId="7" fillId="11" borderId="13" xfId="1" applyNumberFormat="1" applyFont="1" applyFill="1" applyBorder="1" applyAlignment="1">
      <alignment horizontal="center" vertical="center"/>
    </xf>
    <xf numFmtId="164" fontId="9" fillId="11" borderId="10" xfId="3" applyNumberFormat="1" applyFont="1" applyFill="1" applyBorder="1" applyAlignment="1">
      <alignment horizontal="center" vertical="center"/>
    </xf>
    <xf numFmtId="173" fontId="9" fillId="11" borderId="10" xfId="3" applyNumberFormat="1" applyFont="1" applyFill="1" applyBorder="1" applyAlignment="1">
      <alignment horizontal="center" vertical="center"/>
    </xf>
    <xf numFmtId="164" fontId="9" fillId="11" borderId="12" xfId="3" applyNumberFormat="1" applyFont="1" applyFill="1" applyBorder="1" applyAlignment="1">
      <alignment horizontal="center" vertical="center"/>
    </xf>
    <xf numFmtId="173" fontId="9" fillId="11" borderId="12" xfId="3" applyNumberFormat="1" applyFont="1" applyFill="1" applyBorder="1" applyAlignment="1">
      <alignment horizontal="center" vertical="center"/>
    </xf>
    <xf numFmtId="164" fontId="13" fillId="11" borderId="6" xfId="3" applyNumberFormat="1" applyFont="1" applyFill="1" applyBorder="1" applyAlignment="1">
      <alignment horizontal="center" vertical="center"/>
    </xf>
    <xf numFmtId="173" fontId="13" fillId="11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1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10" borderId="10" xfId="2" applyNumberFormat="1" applyFont="1" applyFill="1" applyBorder="1" applyAlignment="1">
      <alignment horizontal="center" vertical="center"/>
    </xf>
    <xf numFmtId="164" fontId="12" fillId="15" borderId="13" xfId="1" applyNumberFormat="1" applyFont="1" applyFill="1" applyBorder="1" applyAlignment="1">
      <alignment horizontal="center" vertical="center"/>
    </xf>
    <xf numFmtId="173" fontId="12" fillId="15" borderId="13" xfId="1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6" borderId="13" xfId="4" applyNumberFormat="1" applyFont="1" applyFill="1" applyBorder="1" applyAlignment="1">
      <alignment horizontal="center" vertical="center"/>
    </xf>
    <xf numFmtId="173" fontId="12" fillId="16" borderId="13" xfId="4" applyNumberFormat="1" applyFont="1" applyFill="1" applyBorder="1" applyAlignment="1">
      <alignment horizontal="center" vertical="center"/>
    </xf>
    <xf numFmtId="164" fontId="9" fillId="16" borderId="10" xfId="3" applyNumberFormat="1" applyFont="1" applyFill="1" applyBorder="1" applyAlignment="1">
      <alignment horizontal="center" vertical="center"/>
    </xf>
    <xf numFmtId="173" fontId="9" fillId="16" borderId="10" xfId="3" applyNumberFormat="1" applyFont="1" applyFill="1" applyBorder="1" applyAlignment="1">
      <alignment horizontal="center" vertical="center"/>
    </xf>
    <xf numFmtId="164" fontId="9" fillId="16" borderId="12" xfId="3" applyNumberFormat="1" applyFont="1" applyFill="1" applyBorder="1" applyAlignment="1">
      <alignment horizontal="center" vertical="center"/>
    </xf>
    <xf numFmtId="173" fontId="9" fillId="16" borderId="12" xfId="3" applyNumberFormat="1" applyFont="1" applyFill="1" applyBorder="1" applyAlignment="1">
      <alignment horizontal="center" vertical="center"/>
    </xf>
    <xf numFmtId="164" fontId="8" fillId="16" borderId="6" xfId="3" applyNumberFormat="1" applyFont="1" applyFill="1" applyBorder="1" applyAlignment="1">
      <alignment horizontal="center" vertical="center"/>
    </xf>
    <xf numFmtId="173" fontId="8" fillId="16" borderId="6" xfId="3" applyNumberFormat="1" applyFont="1" applyFill="1" applyBorder="1" applyAlignment="1">
      <alignment horizontal="center" vertical="center"/>
    </xf>
    <xf numFmtId="170" fontId="7" fillId="10" borderId="10" xfId="1" applyNumberFormat="1" applyFont="1" applyFill="1" applyBorder="1" applyAlignment="1">
      <alignment horizontal="center" vertical="center"/>
    </xf>
    <xf numFmtId="170" fontId="12" fillId="0" borderId="6" xfId="1" applyNumberFormat="1" applyFont="1" applyFill="1" applyBorder="1" applyAlignment="1">
      <alignment horizontal="center" vertical="center"/>
    </xf>
    <xf numFmtId="171" fontId="12" fillId="25" borderId="13" xfId="2" applyNumberFormat="1" applyFont="1" applyFill="1" applyBorder="1" applyAlignment="1">
      <alignment horizontal="center" vertical="center"/>
    </xf>
    <xf numFmtId="171" fontId="7" fillId="25" borderId="13" xfId="2" applyNumberFormat="1" applyFont="1" applyFill="1" applyBorder="1" applyAlignment="1">
      <alignment horizontal="center" vertical="center"/>
    </xf>
    <xf numFmtId="171" fontId="9" fillId="25" borderId="10" xfId="2" applyNumberFormat="1" applyFont="1" applyFill="1" applyBorder="1" applyAlignment="1">
      <alignment horizontal="center" vertical="center"/>
    </xf>
    <xf numFmtId="171" fontId="8" fillId="25" borderId="8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10" borderId="13" xfId="1" applyNumberFormat="1" applyFont="1" applyFill="1" applyBorder="1" applyAlignment="1">
      <alignment horizontal="center" vertical="center"/>
    </xf>
    <xf numFmtId="171" fontId="10" fillId="23" borderId="10" xfId="2" applyNumberFormat="1" applyFont="1" applyFill="1" applyBorder="1" applyAlignment="1">
      <alignment horizontal="center" vertical="center"/>
    </xf>
    <xf numFmtId="171" fontId="13" fillId="23" borderId="8" xfId="2" applyNumberFormat="1" applyFont="1" applyFill="1" applyBorder="1" applyAlignment="1">
      <alignment horizontal="center" vertical="center"/>
    </xf>
    <xf numFmtId="164" fontId="7" fillId="10" borderId="0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64" fontId="8" fillId="10" borderId="0" xfId="1" applyNumberFormat="1" applyFont="1" applyFill="1" applyBorder="1" applyAlignment="1">
      <alignment horizontal="center" vertical="center"/>
    </xf>
    <xf numFmtId="171" fontId="8" fillId="10" borderId="0" xfId="2" applyNumberFormat="1" applyFont="1" applyFill="1" applyBorder="1" applyAlignment="1">
      <alignment horizontal="center" vertical="center"/>
    </xf>
    <xf numFmtId="164" fontId="12" fillId="10" borderId="0" xfId="2" applyNumberFormat="1" applyFont="1" applyFill="1" applyBorder="1" applyAlignment="1">
      <alignment horizontal="center" vertical="center"/>
    </xf>
    <xf numFmtId="170" fontId="12" fillId="10" borderId="0" xfId="2" applyNumberFormat="1" applyFont="1" applyFill="1" applyBorder="1" applyAlignment="1">
      <alignment horizontal="center" vertical="center"/>
    </xf>
    <xf numFmtId="164" fontId="12" fillId="10" borderId="0" xfId="1" applyNumberFormat="1" applyFont="1" applyFill="1" applyBorder="1" applyAlignment="1">
      <alignment horizontal="center" vertical="center"/>
    </xf>
    <xf numFmtId="170" fontId="7" fillId="10" borderId="0" xfId="2" applyNumberFormat="1" applyFont="1" applyFill="1" applyBorder="1" applyAlignment="1">
      <alignment horizontal="center" vertical="center"/>
    </xf>
    <xf numFmtId="171" fontId="7" fillId="10" borderId="0" xfId="2" applyNumberFormat="1" applyFont="1" applyFill="1" applyBorder="1" applyAlignment="1">
      <alignment horizontal="center" vertical="center"/>
    </xf>
    <xf numFmtId="172" fontId="7" fillId="10" borderId="0" xfId="1" applyNumberFormat="1" applyFont="1" applyFill="1" applyBorder="1" applyAlignment="1">
      <alignment horizontal="center" vertical="center"/>
    </xf>
    <xf numFmtId="171" fontId="17" fillId="10" borderId="0" xfId="1" applyNumberFormat="1" applyFont="1" applyFill="1" applyBorder="1" applyAlignment="1">
      <alignment horizontal="center" vertical="center"/>
    </xf>
    <xf numFmtId="0" fontId="17" fillId="10" borderId="0" xfId="1" applyFont="1" applyFill="1" applyBorder="1" applyAlignment="1">
      <alignment horizontal="center" vertical="center"/>
    </xf>
    <xf numFmtId="0" fontId="7" fillId="10" borderId="0" xfId="1" applyFont="1" applyFill="1" applyBorder="1" applyAlignment="1">
      <alignment horizontal="center" vertical="center"/>
    </xf>
    <xf numFmtId="0" fontId="12" fillId="10" borderId="0" xfId="1" applyFont="1" applyFill="1" applyBorder="1" applyAlignment="1">
      <alignment horizontal="center" vertical="center"/>
    </xf>
    <xf numFmtId="4" fontId="17" fillId="0" borderId="0" xfId="1" applyNumberFormat="1" applyFont="1" applyFill="1" applyBorder="1"/>
    <xf numFmtId="0" fontId="32" fillId="10" borderId="0" xfId="0" applyFont="1" applyFill="1" applyAlignment="1">
      <alignment horizontal="center" wrapText="1"/>
    </xf>
    <xf numFmtId="0" fontId="21" fillId="10" borderId="0" xfId="1" applyFont="1" applyFill="1" applyAlignment="1">
      <alignment horizontal="center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171" fontId="16" fillId="10" borderId="0" xfId="2" applyNumberFormat="1" applyFont="1" applyFill="1" applyBorder="1" applyAlignment="1">
      <alignment horizontal="center" vertical="center"/>
    </xf>
    <xf numFmtId="172" fontId="12" fillId="10" borderId="0" xfId="1" applyNumberFormat="1" applyFont="1" applyFill="1" applyBorder="1" applyAlignment="1">
      <alignment horizontal="center" vertical="center"/>
    </xf>
    <xf numFmtId="3" fontId="7" fillId="10" borderId="0" xfId="1" applyNumberFormat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3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R863"/>
  <sheetViews>
    <sheetView showZeros="0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C22" sqref="C22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3" customWidth="1"/>
    <col min="7" max="7" width="12.7109375" style="24" customWidth="1"/>
    <col min="8" max="8" width="13.42578125" style="200" customWidth="1"/>
    <col min="9" max="9" width="14" style="200" customWidth="1"/>
    <col min="10" max="13" width="14.42578125" style="201" customWidth="1"/>
    <col min="14" max="14" width="11" style="24" customWidth="1"/>
    <col min="15" max="15" width="11" style="93" customWidth="1"/>
    <col min="16" max="16" width="13.7109375" style="72" customWidth="1"/>
    <col min="17" max="17" width="10" style="290" bestFit="1" customWidth="1"/>
    <col min="18" max="16384" width="9.140625" style="25"/>
  </cols>
  <sheetData>
    <row r="1" spans="1:17" ht="30.75" customHeight="1" x14ac:dyDescent="0.25">
      <c r="C1" s="750" t="s">
        <v>138</v>
      </c>
      <c r="D1" s="751"/>
      <c r="E1" s="751"/>
      <c r="F1" s="751"/>
      <c r="G1" s="751"/>
      <c r="H1" s="751"/>
      <c r="I1" s="751"/>
      <c r="J1" s="751"/>
      <c r="K1" s="751"/>
      <c r="L1" s="751"/>
      <c r="M1" s="751"/>
      <c r="N1" s="751"/>
      <c r="O1" s="740"/>
    </row>
    <row r="2" spans="1:17" ht="15.75" x14ac:dyDescent="0.25">
      <c r="C2" s="194"/>
      <c r="D2" s="194"/>
      <c r="E2" s="194"/>
      <c r="F2" s="194"/>
      <c r="G2" s="218"/>
      <c r="H2" s="194"/>
      <c r="I2" s="194"/>
      <c r="J2" s="194"/>
      <c r="K2" s="194"/>
      <c r="L2" s="194"/>
      <c r="M2" s="194"/>
      <c r="N2" s="194"/>
      <c r="O2" s="741"/>
    </row>
    <row r="3" spans="1:17" ht="12.75" hidden="1" customHeight="1" x14ac:dyDescent="0.3">
      <c r="C3" s="95">
        <v>7</v>
      </c>
      <c r="D3" s="89"/>
      <c r="E3" s="89"/>
      <c r="F3" s="90"/>
      <c r="G3" s="219"/>
      <c r="H3" s="205"/>
      <c r="I3" s="205"/>
      <c r="J3" s="197"/>
      <c r="K3" s="197"/>
      <c r="L3" s="197"/>
      <c r="M3" s="197"/>
      <c r="N3" s="89"/>
      <c r="O3" s="90"/>
    </row>
    <row r="4" spans="1:17" ht="18.75" customHeight="1" thickBot="1" x14ac:dyDescent="0.35">
      <c r="C4" s="95"/>
      <c r="D4" s="94"/>
      <c r="E4" s="94"/>
      <c r="F4" s="90"/>
      <c r="G4" s="219"/>
      <c r="H4" s="205"/>
      <c r="I4" s="205"/>
      <c r="J4" s="197"/>
      <c r="K4" s="197"/>
      <c r="L4" s="197"/>
      <c r="M4" s="197"/>
      <c r="N4" s="94"/>
      <c r="O4" s="90"/>
    </row>
    <row r="5" spans="1:17" ht="31.5" customHeight="1" thickBot="1" x14ac:dyDescent="0.3">
      <c r="C5" s="26" t="s">
        <v>0</v>
      </c>
      <c r="D5" s="747" t="s">
        <v>102</v>
      </c>
      <c r="E5" s="748"/>
      <c r="F5" s="748"/>
      <c r="G5" s="749"/>
      <c r="H5" s="747" t="s">
        <v>101</v>
      </c>
      <c r="I5" s="748"/>
      <c r="J5" s="748"/>
      <c r="K5" s="748"/>
      <c r="L5" s="748"/>
      <c r="M5" s="748"/>
      <c r="N5" s="749"/>
      <c r="O5" s="742"/>
    </row>
    <row r="6" spans="1:17" ht="60.75" thickBot="1" x14ac:dyDescent="0.3">
      <c r="C6" s="27"/>
      <c r="D6" s="177" t="s">
        <v>128</v>
      </c>
      <c r="E6" s="177" t="s">
        <v>139</v>
      </c>
      <c r="F6" s="178" t="s">
        <v>103</v>
      </c>
      <c r="G6" s="66" t="s">
        <v>35</v>
      </c>
      <c r="H6" s="206" t="s">
        <v>129</v>
      </c>
      <c r="I6" s="206" t="s">
        <v>140</v>
      </c>
      <c r="J6" s="198" t="s">
        <v>104</v>
      </c>
      <c r="K6" s="198" t="s">
        <v>136</v>
      </c>
      <c r="L6" s="198" t="s">
        <v>134</v>
      </c>
      <c r="M6" s="198" t="s">
        <v>135</v>
      </c>
      <c r="N6" s="66" t="s">
        <v>35</v>
      </c>
      <c r="O6" s="737"/>
    </row>
    <row r="7" spans="1:17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3">
        <v>6</v>
      </c>
      <c r="I7" s="313">
        <v>7</v>
      </c>
      <c r="J7" s="313">
        <v>8</v>
      </c>
      <c r="K7" s="313"/>
      <c r="L7" s="313">
        <v>9</v>
      </c>
      <c r="M7" s="313">
        <v>10</v>
      </c>
      <c r="N7" s="37">
        <v>11</v>
      </c>
      <c r="O7" s="743"/>
      <c r="P7" s="71"/>
      <c r="Q7" s="291"/>
    </row>
    <row r="8" spans="1:17" ht="13.9" customHeight="1" x14ac:dyDescent="0.25">
      <c r="B8" s="25">
        <v>1</v>
      </c>
      <c r="C8" s="15"/>
      <c r="D8" s="44"/>
      <c r="E8" s="44"/>
      <c r="F8" s="91"/>
      <c r="G8" s="44"/>
      <c r="H8" s="207"/>
      <c r="I8" s="207"/>
      <c r="J8" s="199"/>
      <c r="K8" s="199"/>
      <c r="L8" s="199"/>
      <c r="M8" s="199"/>
      <c r="N8" s="65"/>
      <c r="O8" s="742"/>
      <c r="P8" s="71"/>
    </row>
    <row r="9" spans="1:17" ht="28.5" customHeight="1" x14ac:dyDescent="0.25">
      <c r="A9" s="25">
        <v>1</v>
      </c>
      <c r="B9" s="25">
        <v>1</v>
      </c>
      <c r="C9" s="75" t="s">
        <v>59</v>
      </c>
      <c r="D9" s="349"/>
      <c r="E9" s="350"/>
      <c r="F9" s="349"/>
      <c r="G9" s="349"/>
      <c r="H9" s="351"/>
      <c r="I9" s="352"/>
      <c r="J9" s="352"/>
      <c r="K9" s="352"/>
      <c r="L9" s="352"/>
      <c r="M9" s="352"/>
      <c r="N9" s="349"/>
      <c r="O9" s="725"/>
      <c r="P9" s="71"/>
    </row>
    <row r="10" spans="1:17" ht="30" customHeight="1" x14ac:dyDescent="0.25">
      <c r="B10" s="25">
        <v>1</v>
      </c>
      <c r="C10" s="118" t="s">
        <v>120</v>
      </c>
      <c r="D10" s="353">
        <f>SUM(D11:D12)</f>
        <v>1554</v>
      </c>
      <c r="E10" s="353">
        <f>SUM(E11:E12)</f>
        <v>907</v>
      </c>
      <c r="F10" s="353">
        <f>SUM(F11:F12)</f>
        <v>218</v>
      </c>
      <c r="G10" s="353">
        <f t="shared" ref="G10:G15" si="0">F10/E10*100</f>
        <v>24.035281146637267</v>
      </c>
      <c r="H10" s="354">
        <f t="shared" ref="H10:M10" si="1">SUM(H11:H12)</f>
        <v>1517.88176</v>
      </c>
      <c r="I10" s="354">
        <f t="shared" si="1"/>
        <v>885.43</v>
      </c>
      <c r="J10" s="354">
        <f t="shared" si="1"/>
        <v>283.59691000000004</v>
      </c>
      <c r="K10" s="354">
        <f t="shared" si="1"/>
        <v>-601.83308999999986</v>
      </c>
      <c r="L10" s="354">
        <f t="shared" si="1"/>
        <v>-9.6107899999999997</v>
      </c>
      <c r="M10" s="354">
        <f t="shared" si="1"/>
        <v>273.98612000000003</v>
      </c>
      <c r="N10" s="353">
        <f t="shared" ref="N10:N15" si="2">J10/I10*100</f>
        <v>32.029286335452838</v>
      </c>
      <c r="O10" s="726"/>
      <c r="P10" s="71"/>
    </row>
    <row r="11" spans="1:17" ht="30" customHeight="1" x14ac:dyDescent="0.25">
      <c r="A11" s="25">
        <v>1</v>
      </c>
      <c r="B11" s="25">
        <v>1</v>
      </c>
      <c r="C11" s="46" t="s">
        <v>79</v>
      </c>
      <c r="D11" s="353">
        <v>1200</v>
      </c>
      <c r="E11" s="355">
        <f>ROUND(D11/12*$C$3,0)</f>
        <v>700</v>
      </c>
      <c r="F11" s="353">
        <v>196</v>
      </c>
      <c r="G11" s="353">
        <f t="shared" si="0"/>
        <v>28.000000000000004</v>
      </c>
      <c r="H11" s="354">
        <v>980</v>
      </c>
      <c r="I11" s="356">
        <f>ROUND(H11/12*$C$3,2)</f>
        <v>571.66999999999996</v>
      </c>
      <c r="J11" s="354">
        <f>M11-L11</f>
        <v>246.45885000000004</v>
      </c>
      <c r="K11" s="354">
        <f t="shared" ref="K11:K73" si="3">J11-I11</f>
        <v>-325.21114999999992</v>
      </c>
      <c r="L11" s="354">
        <v>-8.7725200000000001</v>
      </c>
      <c r="M11" s="354">
        <v>237.68633000000003</v>
      </c>
      <c r="N11" s="353">
        <f t="shared" si="2"/>
        <v>43.112083894554559</v>
      </c>
      <c r="O11" s="726"/>
      <c r="P11" s="71"/>
    </row>
    <row r="12" spans="1:17" ht="30" x14ac:dyDescent="0.25">
      <c r="A12" s="25">
        <v>1</v>
      </c>
      <c r="B12" s="25">
        <v>1</v>
      </c>
      <c r="C12" s="46" t="s">
        <v>80</v>
      </c>
      <c r="D12" s="353">
        <v>354</v>
      </c>
      <c r="E12" s="355">
        <f>ROUND(D12/12*$C$3,0)</f>
        <v>207</v>
      </c>
      <c r="F12" s="353">
        <v>22</v>
      </c>
      <c r="G12" s="357">
        <f t="shared" si="0"/>
        <v>10.628019323671497</v>
      </c>
      <c r="H12" s="354">
        <v>537.88175999999999</v>
      </c>
      <c r="I12" s="354">
        <f>ROUND(H12/12*$C$3,2)</f>
        <v>313.76</v>
      </c>
      <c r="J12" s="354">
        <f>M12-L12</f>
        <v>37.138060000000003</v>
      </c>
      <c r="K12" s="358">
        <f t="shared" si="3"/>
        <v>-276.62194</v>
      </c>
      <c r="L12" s="358">
        <v>-0.83826999999999996</v>
      </c>
      <c r="M12" s="358">
        <v>36.299790000000002</v>
      </c>
      <c r="N12" s="357">
        <f t="shared" si="2"/>
        <v>11.836454614992352</v>
      </c>
      <c r="O12" s="726"/>
      <c r="P12" s="71"/>
    </row>
    <row r="13" spans="1:17" ht="30" x14ac:dyDescent="0.25">
      <c r="A13" s="25">
        <v>1</v>
      </c>
      <c r="B13" s="25">
        <v>1</v>
      </c>
      <c r="C13" s="189" t="s">
        <v>112</v>
      </c>
      <c r="D13" s="353">
        <f>SUM(D14)</f>
        <v>350</v>
      </c>
      <c r="E13" s="353">
        <f>SUM(E14)</f>
        <v>204</v>
      </c>
      <c r="F13" s="353">
        <f>SUM(F14)</f>
        <v>0</v>
      </c>
      <c r="G13" s="353">
        <f t="shared" si="0"/>
        <v>0</v>
      </c>
      <c r="H13" s="354">
        <f t="shared" ref="H13:M13" si="4">SUM(H14)</f>
        <v>209.24250000000001</v>
      </c>
      <c r="I13" s="354">
        <f t="shared" si="4"/>
        <v>122.06</v>
      </c>
      <c r="J13" s="354">
        <f t="shared" si="4"/>
        <v>0</v>
      </c>
      <c r="K13" s="354">
        <f t="shared" si="4"/>
        <v>-122.06</v>
      </c>
      <c r="L13" s="354">
        <f t="shared" si="4"/>
        <v>0</v>
      </c>
      <c r="M13" s="354">
        <f t="shared" si="4"/>
        <v>0</v>
      </c>
      <c r="N13" s="353">
        <f t="shared" si="2"/>
        <v>0</v>
      </c>
      <c r="O13" s="726"/>
      <c r="P13" s="71"/>
    </row>
    <row r="14" spans="1:17" ht="30" x14ac:dyDescent="0.25">
      <c r="A14" s="25">
        <v>1</v>
      </c>
      <c r="B14" s="25">
        <v>1</v>
      </c>
      <c r="C14" s="195" t="s">
        <v>108</v>
      </c>
      <c r="D14" s="357">
        <v>350</v>
      </c>
      <c r="E14" s="357">
        <f>ROUND(D14/12*$C$3,0)</f>
        <v>204</v>
      </c>
      <c r="F14" s="357"/>
      <c r="G14" s="357">
        <f t="shared" si="0"/>
        <v>0</v>
      </c>
      <c r="H14" s="354">
        <v>209.24250000000001</v>
      </c>
      <c r="I14" s="354">
        <f>ROUND(H14/12*$C$3,2)</f>
        <v>122.06</v>
      </c>
      <c r="J14" s="354">
        <f>M14-L14</f>
        <v>0</v>
      </c>
      <c r="K14" s="358">
        <f t="shared" si="3"/>
        <v>-122.06</v>
      </c>
      <c r="L14" s="358"/>
      <c r="M14" s="358"/>
      <c r="N14" s="357">
        <f t="shared" si="2"/>
        <v>0</v>
      </c>
      <c r="O14" s="726"/>
      <c r="P14" s="71"/>
    </row>
    <row r="15" spans="1:17" ht="30" x14ac:dyDescent="0.25">
      <c r="A15" s="25">
        <v>1</v>
      </c>
      <c r="B15" s="25">
        <v>1</v>
      </c>
      <c r="C15" s="269" t="s">
        <v>123</v>
      </c>
      <c r="D15" s="359">
        <v>100</v>
      </c>
      <c r="E15" s="353">
        <f>ROUND(D15/12*$C$3,0)</f>
        <v>58</v>
      </c>
      <c r="F15" s="359"/>
      <c r="G15" s="353">
        <f t="shared" si="0"/>
        <v>0</v>
      </c>
      <c r="H15" s="354">
        <v>81.102000000000004</v>
      </c>
      <c r="I15" s="354">
        <f>ROUND(H15/12*$C$3,2)</f>
        <v>47.31</v>
      </c>
      <c r="J15" s="354">
        <f>M15-L15</f>
        <v>0</v>
      </c>
      <c r="K15" s="354">
        <f t="shared" si="3"/>
        <v>-47.31</v>
      </c>
      <c r="L15" s="354"/>
      <c r="M15" s="354"/>
      <c r="N15" s="353">
        <f t="shared" si="2"/>
        <v>0</v>
      </c>
      <c r="O15" s="726"/>
      <c r="P15" s="71"/>
    </row>
    <row r="16" spans="1:17" ht="15.75" thickBot="1" x14ac:dyDescent="0.3">
      <c r="A16" s="25">
        <v>1</v>
      </c>
      <c r="B16" s="25">
        <v>1</v>
      </c>
      <c r="C16" s="270"/>
      <c r="D16" s="360"/>
      <c r="E16" s="360"/>
      <c r="F16" s="360"/>
      <c r="G16" s="360"/>
      <c r="H16" s="361"/>
      <c r="I16" s="362"/>
      <c r="J16" s="362"/>
      <c r="K16" s="362">
        <f t="shared" si="3"/>
        <v>0</v>
      </c>
      <c r="L16" s="362"/>
      <c r="M16" s="362"/>
      <c r="N16" s="360"/>
      <c r="O16" s="726"/>
      <c r="P16" s="71"/>
    </row>
    <row r="17" spans="1:17" s="23" customFormat="1" ht="15.75" thickBot="1" x14ac:dyDescent="0.3">
      <c r="A17" s="25">
        <v>1</v>
      </c>
      <c r="B17" s="25">
        <v>1</v>
      </c>
      <c r="C17" s="196" t="s">
        <v>3</v>
      </c>
      <c r="D17" s="363"/>
      <c r="E17" s="363"/>
      <c r="F17" s="363"/>
      <c r="G17" s="364"/>
      <c r="H17" s="365">
        <f t="shared" ref="H17:M17" si="5">H13+H10+H15</f>
        <v>1808.2262600000001</v>
      </c>
      <c r="I17" s="365">
        <f t="shared" si="5"/>
        <v>1054.8</v>
      </c>
      <c r="J17" s="365">
        <f t="shared" si="5"/>
        <v>283.59691000000004</v>
      </c>
      <c r="K17" s="365">
        <f t="shared" si="5"/>
        <v>-771.20308999999975</v>
      </c>
      <c r="L17" s="365">
        <f t="shared" si="5"/>
        <v>-9.6107899999999997</v>
      </c>
      <c r="M17" s="365">
        <f t="shared" si="5"/>
        <v>273.98612000000003</v>
      </c>
      <c r="N17" s="364">
        <f>J17/I17*100</f>
        <v>26.886320629503231</v>
      </c>
      <c r="O17" s="726"/>
      <c r="P17" s="71"/>
      <c r="Q17" s="290"/>
    </row>
    <row r="18" spans="1:17" s="72" customFormat="1" ht="15" customHeight="1" x14ac:dyDescent="0.25">
      <c r="A18" s="25">
        <v>1</v>
      </c>
      <c r="B18" s="25">
        <v>1</v>
      </c>
      <c r="C18" s="116"/>
      <c r="D18" s="366"/>
      <c r="E18" s="367"/>
      <c r="F18" s="366"/>
      <c r="G18" s="368"/>
      <c r="H18" s="369"/>
      <c r="I18" s="370"/>
      <c r="J18" s="370"/>
      <c r="K18" s="370">
        <f t="shared" si="3"/>
        <v>0</v>
      </c>
      <c r="L18" s="370"/>
      <c r="M18" s="370"/>
      <c r="N18" s="366"/>
      <c r="O18" s="727"/>
      <c r="P18" s="71"/>
      <c r="Q18" s="290"/>
    </row>
    <row r="19" spans="1:17" ht="15" customHeight="1" x14ac:dyDescent="0.25">
      <c r="A19" s="25">
        <v>1</v>
      </c>
      <c r="B19" s="25">
        <v>1</v>
      </c>
      <c r="C19" s="296" t="s">
        <v>87</v>
      </c>
      <c r="D19" s="371"/>
      <c r="E19" s="371"/>
      <c r="F19" s="371"/>
      <c r="G19" s="372"/>
      <c r="H19" s="373"/>
      <c r="I19" s="374"/>
      <c r="J19" s="374"/>
      <c r="K19" s="374">
        <f t="shared" si="3"/>
        <v>0</v>
      </c>
      <c r="L19" s="374"/>
      <c r="M19" s="374"/>
      <c r="N19" s="371"/>
      <c r="O19" s="727"/>
      <c r="P19" s="71"/>
    </row>
    <row r="20" spans="1:17" ht="51" customHeight="1" x14ac:dyDescent="0.25">
      <c r="A20" s="25">
        <v>1</v>
      </c>
      <c r="B20" s="25">
        <v>1</v>
      </c>
      <c r="C20" s="229" t="s">
        <v>120</v>
      </c>
      <c r="D20" s="375">
        <f>D10</f>
        <v>1554</v>
      </c>
      <c r="E20" s="375">
        <f>E10</f>
        <v>907</v>
      </c>
      <c r="F20" s="375">
        <f>F10</f>
        <v>218</v>
      </c>
      <c r="G20" s="375">
        <f>F20/E20*100</f>
        <v>24.035281146637267</v>
      </c>
      <c r="H20" s="376">
        <f t="shared" ref="H20:M20" si="6">H10</f>
        <v>1517.88176</v>
      </c>
      <c r="I20" s="376">
        <f t="shared" si="6"/>
        <v>885.43</v>
      </c>
      <c r="J20" s="376">
        <f t="shared" si="6"/>
        <v>283.59691000000004</v>
      </c>
      <c r="K20" s="376">
        <f t="shared" si="6"/>
        <v>-601.83308999999986</v>
      </c>
      <c r="L20" s="376">
        <f t="shared" si="6"/>
        <v>-9.6107899999999997</v>
      </c>
      <c r="M20" s="376">
        <f t="shared" si="6"/>
        <v>273.98612000000003</v>
      </c>
      <c r="N20" s="375">
        <f>J20/I20*100</f>
        <v>32.029286335452838</v>
      </c>
      <c r="O20" s="726"/>
      <c r="P20" s="71"/>
    </row>
    <row r="21" spans="1:17" ht="42.75" customHeight="1" x14ac:dyDescent="0.25">
      <c r="A21" s="25">
        <v>1</v>
      </c>
      <c r="B21" s="25">
        <v>1</v>
      </c>
      <c r="C21" s="297" t="s">
        <v>79</v>
      </c>
      <c r="D21" s="375">
        <f t="shared" ref="D21:F24" si="7">SUM(D11)</f>
        <v>1200</v>
      </c>
      <c r="E21" s="375">
        <f t="shared" si="7"/>
        <v>700</v>
      </c>
      <c r="F21" s="375">
        <f t="shared" si="7"/>
        <v>196</v>
      </c>
      <c r="G21" s="375">
        <f>F21/E21*100</f>
        <v>28.000000000000004</v>
      </c>
      <c r="H21" s="376">
        <f t="shared" ref="H21:J24" si="8">SUM(H11)</f>
        <v>980</v>
      </c>
      <c r="I21" s="376">
        <f t="shared" si="8"/>
        <v>571.66999999999996</v>
      </c>
      <c r="J21" s="376">
        <f t="shared" si="8"/>
        <v>246.45885000000004</v>
      </c>
      <c r="K21" s="376">
        <f t="shared" ref="K21" si="9">SUM(K11)</f>
        <v>-325.21114999999992</v>
      </c>
      <c r="L21" s="376">
        <f t="shared" ref="L21:M21" si="10">SUM(L11)</f>
        <v>-8.7725200000000001</v>
      </c>
      <c r="M21" s="376">
        <f t="shared" si="10"/>
        <v>237.68633000000003</v>
      </c>
      <c r="N21" s="375">
        <f>J21/I21*100</f>
        <v>43.112083894554559</v>
      </c>
      <c r="O21" s="726"/>
      <c r="P21" s="71"/>
    </row>
    <row r="22" spans="1:17" ht="37.5" customHeight="1" x14ac:dyDescent="0.25">
      <c r="A22" s="25">
        <v>1</v>
      </c>
      <c r="B22" s="25">
        <v>1</v>
      </c>
      <c r="C22" s="297" t="s">
        <v>80</v>
      </c>
      <c r="D22" s="375">
        <f t="shared" si="7"/>
        <v>354</v>
      </c>
      <c r="E22" s="375">
        <f t="shared" si="7"/>
        <v>207</v>
      </c>
      <c r="F22" s="375">
        <f t="shared" si="7"/>
        <v>22</v>
      </c>
      <c r="G22" s="375">
        <f>F22/E22*100</f>
        <v>10.628019323671497</v>
      </c>
      <c r="H22" s="376">
        <f t="shared" si="8"/>
        <v>537.88175999999999</v>
      </c>
      <c r="I22" s="376">
        <f t="shared" si="8"/>
        <v>313.76</v>
      </c>
      <c r="J22" s="376">
        <f t="shared" si="8"/>
        <v>37.138060000000003</v>
      </c>
      <c r="K22" s="376">
        <f t="shared" ref="K22" si="11">SUM(K12)</f>
        <v>-276.62194</v>
      </c>
      <c r="L22" s="376">
        <f t="shared" ref="L22:M22" si="12">SUM(L12)</f>
        <v>-0.83826999999999996</v>
      </c>
      <c r="M22" s="376">
        <f t="shared" si="12"/>
        <v>36.299790000000002</v>
      </c>
      <c r="N22" s="375">
        <f>J22/I22*100</f>
        <v>11.836454614992352</v>
      </c>
      <c r="O22" s="726"/>
      <c r="P22" s="71"/>
    </row>
    <row r="23" spans="1:17" ht="30" x14ac:dyDescent="0.25">
      <c r="A23" s="25">
        <v>1</v>
      </c>
      <c r="B23" s="25">
        <v>1</v>
      </c>
      <c r="C23" s="298" t="s">
        <v>112</v>
      </c>
      <c r="D23" s="375">
        <f t="shared" si="7"/>
        <v>350</v>
      </c>
      <c r="E23" s="375">
        <f t="shared" si="7"/>
        <v>204</v>
      </c>
      <c r="F23" s="375">
        <f t="shared" si="7"/>
        <v>0</v>
      </c>
      <c r="G23" s="375">
        <f t="shared" ref="G23:G24" si="13">F23/E23*100</f>
        <v>0</v>
      </c>
      <c r="H23" s="376">
        <f t="shared" si="8"/>
        <v>209.24250000000001</v>
      </c>
      <c r="I23" s="376">
        <f t="shared" si="8"/>
        <v>122.06</v>
      </c>
      <c r="J23" s="376">
        <f t="shared" si="8"/>
        <v>0</v>
      </c>
      <c r="K23" s="376">
        <f t="shared" ref="K23" si="14">SUM(K13)</f>
        <v>-122.06</v>
      </c>
      <c r="L23" s="376">
        <f t="shared" ref="L23:M23" si="15">SUM(L13)</f>
        <v>0</v>
      </c>
      <c r="M23" s="376">
        <f t="shared" si="15"/>
        <v>0</v>
      </c>
      <c r="N23" s="375">
        <f>J23/I23*100</f>
        <v>0</v>
      </c>
      <c r="O23" s="726"/>
      <c r="P23" s="71"/>
    </row>
    <row r="24" spans="1:17" ht="37.5" customHeight="1" x14ac:dyDescent="0.25">
      <c r="A24" s="25">
        <v>1</v>
      </c>
      <c r="B24" s="25">
        <v>1</v>
      </c>
      <c r="C24" s="299" t="s">
        <v>108</v>
      </c>
      <c r="D24" s="377">
        <f t="shared" si="7"/>
        <v>350</v>
      </c>
      <c r="E24" s="377">
        <f t="shared" si="7"/>
        <v>204</v>
      </c>
      <c r="F24" s="377">
        <f t="shared" si="7"/>
        <v>0</v>
      </c>
      <c r="G24" s="377">
        <f t="shared" si="13"/>
        <v>0</v>
      </c>
      <c r="H24" s="378">
        <f t="shared" si="8"/>
        <v>209.24250000000001</v>
      </c>
      <c r="I24" s="378">
        <f t="shared" si="8"/>
        <v>122.06</v>
      </c>
      <c r="J24" s="378">
        <f t="shared" si="8"/>
        <v>0</v>
      </c>
      <c r="K24" s="378">
        <f t="shared" ref="K24" si="16">SUM(K14)</f>
        <v>-122.06</v>
      </c>
      <c r="L24" s="378">
        <f t="shared" ref="L24:M24" si="17">SUM(L14)</f>
        <v>0</v>
      </c>
      <c r="M24" s="378">
        <f t="shared" si="17"/>
        <v>0</v>
      </c>
      <c r="N24" s="377">
        <f>J24/I24*100</f>
        <v>0</v>
      </c>
      <c r="O24" s="726"/>
      <c r="P24" s="71"/>
    </row>
    <row r="25" spans="1:17" ht="37.5" customHeight="1" thickBot="1" x14ac:dyDescent="0.3">
      <c r="A25" s="25">
        <v>1</v>
      </c>
      <c r="B25" s="25">
        <v>1</v>
      </c>
      <c r="C25" s="299" t="s">
        <v>123</v>
      </c>
      <c r="D25" s="379">
        <f>SUM(D15)</f>
        <v>100</v>
      </c>
      <c r="E25" s="379">
        <f t="shared" ref="E25:N25" si="18">SUM(E15)</f>
        <v>58</v>
      </c>
      <c r="F25" s="379">
        <f t="shared" si="18"/>
        <v>0</v>
      </c>
      <c r="G25" s="379">
        <f t="shared" si="18"/>
        <v>0</v>
      </c>
      <c r="H25" s="379">
        <f t="shared" si="18"/>
        <v>81.102000000000004</v>
      </c>
      <c r="I25" s="379">
        <f t="shared" si="18"/>
        <v>47.31</v>
      </c>
      <c r="J25" s="379">
        <f t="shared" si="18"/>
        <v>0</v>
      </c>
      <c r="K25" s="379">
        <f t="shared" ref="K25" si="19">SUM(K15)</f>
        <v>-47.31</v>
      </c>
      <c r="L25" s="379">
        <f t="shared" ref="L25:M25" si="20">SUM(L15)</f>
        <v>0</v>
      </c>
      <c r="M25" s="379">
        <f t="shared" si="20"/>
        <v>0</v>
      </c>
      <c r="N25" s="379">
        <f t="shared" si="18"/>
        <v>0</v>
      </c>
      <c r="O25" s="726"/>
      <c r="P25" s="71"/>
    </row>
    <row r="26" spans="1:17" s="23" customFormat="1" ht="15" customHeight="1" thickBot="1" x14ac:dyDescent="0.3">
      <c r="A26" s="25">
        <v>1</v>
      </c>
      <c r="B26" s="25">
        <v>1</v>
      </c>
      <c r="C26" s="300" t="s">
        <v>105</v>
      </c>
      <c r="D26" s="380">
        <f t="shared" ref="D26:J26" si="21">SUM(D17)</f>
        <v>0</v>
      </c>
      <c r="E26" s="380">
        <f t="shared" si="21"/>
        <v>0</v>
      </c>
      <c r="F26" s="380">
        <f t="shared" si="21"/>
        <v>0</v>
      </c>
      <c r="G26" s="381"/>
      <c r="H26" s="382">
        <f t="shared" si="21"/>
        <v>1808.2262600000001</v>
      </c>
      <c r="I26" s="382">
        <f t="shared" si="21"/>
        <v>1054.8</v>
      </c>
      <c r="J26" s="382">
        <f t="shared" si="21"/>
        <v>283.59691000000004</v>
      </c>
      <c r="K26" s="382">
        <f t="shared" ref="K26" si="22">SUM(K17)</f>
        <v>-771.20308999999975</v>
      </c>
      <c r="L26" s="382">
        <f t="shared" ref="L26:M26" si="23">SUM(L17)</f>
        <v>-9.6107899999999997</v>
      </c>
      <c r="M26" s="382">
        <f t="shared" si="23"/>
        <v>273.98612000000003</v>
      </c>
      <c r="N26" s="381">
        <f>J26/I26*100</f>
        <v>26.886320629503231</v>
      </c>
      <c r="O26" s="726"/>
      <c r="P26" s="71"/>
      <c r="Q26" s="290"/>
    </row>
    <row r="27" spans="1:17" s="23" customFormat="1" ht="15" customHeight="1" x14ac:dyDescent="0.25">
      <c r="A27" s="25">
        <v>1</v>
      </c>
      <c r="B27" s="25">
        <v>1</v>
      </c>
      <c r="C27" s="2"/>
      <c r="D27" s="383"/>
      <c r="E27" s="383"/>
      <c r="F27" s="383"/>
      <c r="G27" s="360"/>
      <c r="H27" s="384"/>
      <c r="I27" s="385"/>
      <c r="J27" s="385"/>
      <c r="K27" s="385">
        <f t="shared" si="3"/>
        <v>0</v>
      </c>
      <c r="L27" s="385"/>
      <c r="M27" s="385"/>
      <c r="N27" s="386"/>
      <c r="O27" s="728"/>
      <c r="P27" s="71"/>
      <c r="Q27" s="290"/>
    </row>
    <row r="28" spans="1:17" ht="15" customHeight="1" x14ac:dyDescent="0.25">
      <c r="A28" s="25">
        <v>1</v>
      </c>
      <c r="B28" s="25">
        <v>1</v>
      </c>
      <c r="C28" s="53" t="s">
        <v>1</v>
      </c>
      <c r="D28" s="387"/>
      <c r="E28" s="387"/>
      <c r="F28" s="387"/>
      <c r="G28" s="387"/>
      <c r="H28" s="388"/>
      <c r="I28" s="389"/>
      <c r="J28" s="389"/>
      <c r="K28" s="389">
        <f t="shared" si="3"/>
        <v>0</v>
      </c>
      <c r="L28" s="389"/>
      <c r="M28" s="389"/>
      <c r="N28" s="387"/>
      <c r="O28" s="725"/>
      <c r="P28" s="71"/>
    </row>
    <row r="29" spans="1:17" ht="33.75" customHeight="1" x14ac:dyDescent="0.25">
      <c r="A29" s="25">
        <v>1</v>
      </c>
      <c r="B29" s="25">
        <v>1</v>
      </c>
      <c r="C29" s="49" t="s">
        <v>60</v>
      </c>
      <c r="D29" s="349"/>
      <c r="E29" s="349"/>
      <c r="F29" s="349"/>
      <c r="G29" s="349"/>
      <c r="H29" s="390"/>
      <c r="I29" s="391"/>
      <c r="J29" s="391"/>
      <c r="K29" s="391">
        <f t="shared" si="3"/>
        <v>0</v>
      </c>
      <c r="L29" s="391"/>
      <c r="M29" s="391"/>
      <c r="N29" s="392"/>
      <c r="O29" s="424"/>
      <c r="P29" s="71"/>
    </row>
    <row r="30" spans="1:17" ht="30" x14ac:dyDescent="0.25">
      <c r="A30" s="25">
        <v>1</v>
      </c>
      <c r="B30" s="25">
        <v>1</v>
      </c>
      <c r="C30" s="118" t="s">
        <v>120</v>
      </c>
      <c r="D30" s="392">
        <f>SUM(D31,D32)</f>
        <v>22115.8</v>
      </c>
      <c r="E30" s="392">
        <f>SUM(E31,E32)</f>
        <v>12901</v>
      </c>
      <c r="F30" s="392">
        <f>SUM(F31:F32)</f>
        <v>7570</v>
      </c>
      <c r="G30" s="392">
        <f>F30/E30*100</f>
        <v>58.677621889775992</v>
      </c>
      <c r="H30" s="354">
        <f>SUM(H31,H32)</f>
        <v>34171.588051999999</v>
      </c>
      <c r="I30" s="354">
        <f>SUM(I31,I32)</f>
        <v>19933.43</v>
      </c>
      <c r="J30" s="354">
        <f>SUM(J31:J32)</f>
        <v>11272.678990000004</v>
      </c>
      <c r="K30" s="354">
        <f>SUM(K31:K32)</f>
        <v>-8660.7510099999963</v>
      </c>
      <c r="L30" s="354">
        <f>SUM(L31:L32)</f>
        <v>-82.767619999999994</v>
      </c>
      <c r="M30" s="354">
        <f>SUM(M31:M32)</f>
        <v>11189.911370000002</v>
      </c>
      <c r="N30" s="392">
        <f t="shared" ref="N30:N36" si="24">J30/I30*100</f>
        <v>56.551627040604671</v>
      </c>
      <c r="O30" s="424"/>
      <c r="P30" s="71"/>
    </row>
    <row r="31" spans="1:17" ht="32.25" customHeight="1" x14ac:dyDescent="0.25">
      <c r="A31" s="25">
        <v>1</v>
      </c>
      <c r="B31" s="25">
        <v>1</v>
      </c>
      <c r="C31" s="47" t="s">
        <v>79</v>
      </c>
      <c r="D31" s="392">
        <v>17290</v>
      </c>
      <c r="E31" s="393">
        <f t="shared" ref="E31:E35" si="25">ROUND(D31/12*$C$3,0)</f>
        <v>10086</v>
      </c>
      <c r="F31" s="392">
        <v>5922</v>
      </c>
      <c r="G31" s="392">
        <f t="shared" ref="G31:G35" si="26">F31/E31*100</f>
        <v>58.715050565139791</v>
      </c>
      <c r="H31" s="354">
        <v>26839.074499999999</v>
      </c>
      <c r="I31" s="354">
        <f t="shared" ref="I31:I32" si="27">ROUND(H31/12*$C$3,2)</f>
        <v>15656.13</v>
      </c>
      <c r="J31" s="354">
        <f>M31-L31</f>
        <v>8739.178380000003</v>
      </c>
      <c r="K31" s="354">
        <f t="shared" si="3"/>
        <v>-6916.9516199999962</v>
      </c>
      <c r="L31" s="354">
        <v>-63.73319</v>
      </c>
      <c r="M31" s="354">
        <v>8675.4451900000022</v>
      </c>
      <c r="N31" s="392">
        <f t="shared" si="24"/>
        <v>55.819531263473174</v>
      </c>
      <c r="O31" s="424"/>
      <c r="P31" s="71"/>
    </row>
    <row r="32" spans="1:17" ht="30" customHeight="1" x14ac:dyDescent="0.25">
      <c r="A32" s="25">
        <v>1</v>
      </c>
      <c r="B32" s="25">
        <v>1</v>
      </c>
      <c r="C32" s="47" t="s">
        <v>80</v>
      </c>
      <c r="D32" s="394">
        <v>4825.8</v>
      </c>
      <c r="E32" s="394">
        <f t="shared" si="25"/>
        <v>2815</v>
      </c>
      <c r="F32" s="394">
        <v>1648</v>
      </c>
      <c r="G32" s="394">
        <f t="shared" si="26"/>
        <v>58.543516873889878</v>
      </c>
      <c r="H32" s="354">
        <v>7332.5135520000003</v>
      </c>
      <c r="I32" s="354">
        <f t="shared" si="27"/>
        <v>4277.3</v>
      </c>
      <c r="J32" s="354">
        <f>M32-L32</f>
        <v>2533.5006100000001</v>
      </c>
      <c r="K32" s="354">
        <f t="shared" si="3"/>
        <v>-1743.7993900000001</v>
      </c>
      <c r="L32" s="354">
        <v>-19.034429999999997</v>
      </c>
      <c r="M32" s="354">
        <v>2514.4661799999999</v>
      </c>
      <c r="N32" s="392">
        <f t="shared" si="24"/>
        <v>59.231305028873351</v>
      </c>
      <c r="O32" s="424"/>
      <c r="P32" s="71"/>
    </row>
    <row r="33" spans="1:17" ht="30" customHeight="1" x14ac:dyDescent="0.25">
      <c r="A33" s="25">
        <v>1</v>
      </c>
      <c r="B33" s="25">
        <v>1</v>
      </c>
      <c r="C33" s="118" t="s">
        <v>112</v>
      </c>
      <c r="D33" s="394">
        <f>SUM(D34)</f>
        <v>9075</v>
      </c>
      <c r="E33" s="394">
        <f t="shared" ref="E33:I33" si="28">SUM(E34)</f>
        <v>5294</v>
      </c>
      <c r="F33" s="394">
        <f>F34</f>
        <v>94</v>
      </c>
      <c r="G33" s="394">
        <f t="shared" si="26"/>
        <v>1.775595013222516</v>
      </c>
      <c r="H33" s="354">
        <f t="shared" si="28"/>
        <v>8018.2162500000004</v>
      </c>
      <c r="I33" s="354">
        <f t="shared" si="28"/>
        <v>4677.29</v>
      </c>
      <c r="J33" s="354">
        <f>J34</f>
        <v>166.31776000000002</v>
      </c>
      <c r="K33" s="354">
        <f>K34</f>
        <v>-4510.9722400000001</v>
      </c>
      <c r="L33" s="354">
        <f>L34</f>
        <v>-8.8241200000000006</v>
      </c>
      <c r="M33" s="354">
        <f>M34</f>
        <v>157.49364000000003</v>
      </c>
      <c r="N33" s="392">
        <f t="shared" si="24"/>
        <v>3.5558573447445001</v>
      </c>
      <c r="O33" s="424"/>
      <c r="P33" s="71"/>
    </row>
    <row r="34" spans="1:17" ht="30" customHeight="1" x14ac:dyDescent="0.25">
      <c r="A34" s="25">
        <v>1</v>
      </c>
      <c r="B34" s="25">
        <v>1</v>
      </c>
      <c r="C34" s="171" t="s">
        <v>108</v>
      </c>
      <c r="D34" s="394">
        <v>9075</v>
      </c>
      <c r="E34" s="394">
        <f t="shared" si="25"/>
        <v>5294</v>
      </c>
      <c r="F34" s="392">
        <v>94</v>
      </c>
      <c r="G34" s="392">
        <f t="shared" si="26"/>
        <v>1.775595013222516</v>
      </c>
      <c r="H34" s="354">
        <v>8018.2162500000004</v>
      </c>
      <c r="I34" s="354">
        <f t="shared" ref="I34:I35" si="29">ROUND(H34/12*$C$3,2)</f>
        <v>4677.29</v>
      </c>
      <c r="J34" s="354">
        <f>M34-L34</f>
        <v>166.31776000000002</v>
      </c>
      <c r="K34" s="354">
        <f t="shared" si="3"/>
        <v>-4510.9722400000001</v>
      </c>
      <c r="L34" s="354">
        <v>-8.8241200000000006</v>
      </c>
      <c r="M34" s="354">
        <v>157.49364000000003</v>
      </c>
      <c r="N34" s="392">
        <f t="shared" si="24"/>
        <v>3.5558573447445001</v>
      </c>
      <c r="O34" s="424"/>
      <c r="P34" s="71"/>
    </row>
    <row r="35" spans="1:17" s="72" customFormat="1" ht="30" customHeight="1" thickBot="1" x14ac:dyDescent="0.3">
      <c r="A35" s="25">
        <v>1</v>
      </c>
      <c r="B35" s="25">
        <v>1</v>
      </c>
      <c r="C35" s="78" t="s">
        <v>123</v>
      </c>
      <c r="D35" s="394">
        <v>29500</v>
      </c>
      <c r="E35" s="394">
        <f t="shared" si="25"/>
        <v>17208</v>
      </c>
      <c r="F35" s="394">
        <f>4202+8332+6381</f>
        <v>18915</v>
      </c>
      <c r="G35" s="394">
        <f t="shared" si="26"/>
        <v>109.91980474198047</v>
      </c>
      <c r="H35" s="354">
        <v>23925.09</v>
      </c>
      <c r="I35" s="354">
        <f t="shared" si="29"/>
        <v>13956.3</v>
      </c>
      <c r="J35" s="354">
        <f>M35-L35</f>
        <v>15365.62</v>
      </c>
      <c r="K35" s="354">
        <f t="shared" si="3"/>
        <v>1409.3200000000015</v>
      </c>
      <c r="L35" s="354">
        <f>-5.84-23.2</f>
        <v>-29.04</v>
      </c>
      <c r="M35" s="354">
        <f>3406.93+6757.42+5172.23</f>
        <v>15336.58</v>
      </c>
      <c r="N35" s="392">
        <f t="shared" si="24"/>
        <v>110.09809190114859</v>
      </c>
      <c r="O35" s="424"/>
      <c r="P35" s="71"/>
      <c r="Q35" s="290"/>
    </row>
    <row r="36" spans="1:17" ht="15.75" thickBot="1" x14ac:dyDescent="0.3">
      <c r="A36" s="25">
        <v>1</v>
      </c>
      <c r="B36" s="25">
        <v>1</v>
      </c>
      <c r="C36" s="179" t="s">
        <v>3</v>
      </c>
      <c r="D36" s="395"/>
      <c r="E36" s="395"/>
      <c r="F36" s="395"/>
      <c r="G36" s="396"/>
      <c r="H36" s="397">
        <f t="shared" ref="H36:M36" si="30">H30+H33+H35</f>
        <v>66114.894302000001</v>
      </c>
      <c r="I36" s="397">
        <f t="shared" si="30"/>
        <v>38567.020000000004</v>
      </c>
      <c r="J36" s="397">
        <f t="shared" si="30"/>
        <v>26804.616750000005</v>
      </c>
      <c r="K36" s="398">
        <f t="shared" si="30"/>
        <v>-11762.403249999994</v>
      </c>
      <c r="L36" s="398">
        <f t="shared" si="30"/>
        <v>-120.63173999999998</v>
      </c>
      <c r="M36" s="398">
        <f t="shared" si="30"/>
        <v>26683.985010000004</v>
      </c>
      <c r="N36" s="399">
        <f t="shared" si="24"/>
        <v>69.501394585321862</v>
      </c>
      <c r="O36" s="729"/>
      <c r="P36" s="71"/>
    </row>
    <row r="37" spans="1:17" ht="15" customHeight="1" x14ac:dyDescent="0.25">
      <c r="A37" s="25">
        <v>1</v>
      </c>
      <c r="B37" s="25">
        <v>1</v>
      </c>
      <c r="C37" s="19"/>
      <c r="D37" s="400"/>
      <c r="E37" s="400"/>
      <c r="F37" s="400"/>
      <c r="G37" s="400"/>
      <c r="H37" s="401"/>
      <c r="I37" s="402"/>
      <c r="J37" s="402"/>
      <c r="K37" s="402">
        <f t="shared" si="3"/>
        <v>0</v>
      </c>
      <c r="L37" s="402"/>
      <c r="M37" s="402"/>
      <c r="N37" s="403"/>
      <c r="O37" s="424"/>
      <c r="P37" s="71"/>
    </row>
    <row r="38" spans="1:17" ht="43.5" x14ac:dyDescent="0.25">
      <c r="A38" s="25">
        <v>1</v>
      </c>
      <c r="B38" s="25">
        <v>1</v>
      </c>
      <c r="C38" s="49" t="s">
        <v>61</v>
      </c>
      <c r="D38" s="349"/>
      <c r="E38" s="349"/>
      <c r="F38" s="349"/>
      <c r="G38" s="349"/>
      <c r="H38" s="352"/>
      <c r="I38" s="352"/>
      <c r="J38" s="352"/>
      <c r="K38" s="352">
        <f t="shared" si="3"/>
        <v>0</v>
      </c>
      <c r="L38" s="352"/>
      <c r="M38" s="352"/>
      <c r="N38" s="349"/>
      <c r="O38" s="725"/>
      <c r="P38" s="71"/>
    </row>
    <row r="39" spans="1:17" ht="30" customHeight="1" x14ac:dyDescent="0.25">
      <c r="A39" s="25">
        <v>1</v>
      </c>
      <c r="B39" s="25">
        <v>1</v>
      </c>
      <c r="C39" s="118" t="s">
        <v>120</v>
      </c>
      <c r="D39" s="392">
        <f>SUM(D40:D41)</f>
        <v>166</v>
      </c>
      <c r="E39" s="392">
        <f>SUM(E40:E41)</f>
        <v>97</v>
      </c>
      <c r="F39" s="392">
        <f>SUM(F40:F41)</f>
        <v>165</v>
      </c>
      <c r="G39" s="392">
        <f t="shared" ref="G39:G45" si="31">F39/E39*100</f>
        <v>170.10309278350516</v>
      </c>
      <c r="H39" s="354">
        <f t="shared" ref="H39:M39" si="32">SUM(H40:H41)</f>
        <v>907.75439999999992</v>
      </c>
      <c r="I39" s="354">
        <f t="shared" si="32"/>
        <v>529.52</v>
      </c>
      <c r="J39" s="354">
        <f t="shared" si="32"/>
        <v>902.28599999999994</v>
      </c>
      <c r="K39" s="354">
        <f t="shared" si="32"/>
        <v>372.76599999999996</v>
      </c>
      <c r="L39" s="354">
        <f t="shared" si="32"/>
        <v>-1.64052</v>
      </c>
      <c r="M39" s="354">
        <f t="shared" si="32"/>
        <v>900.64547999999991</v>
      </c>
      <c r="N39" s="392">
        <f t="shared" ref="N39:N46" si="33">J39/I39*100</f>
        <v>170.39696328750566</v>
      </c>
      <c r="O39" s="424"/>
      <c r="P39" s="71"/>
    </row>
    <row r="40" spans="1:17" ht="30" x14ac:dyDescent="0.25">
      <c r="A40" s="25">
        <v>1</v>
      </c>
      <c r="B40" s="25">
        <v>1</v>
      </c>
      <c r="C40" s="47" t="s">
        <v>114</v>
      </c>
      <c r="D40" s="392">
        <v>90</v>
      </c>
      <c r="E40" s="393">
        <f t="shared" ref="E40:E45" si="34">ROUND(D40/12*$C$3,0)</f>
        <v>53</v>
      </c>
      <c r="F40" s="392">
        <v>90</v>
      </c>
      <c r="G40" s="392">
        <f t="shared" si="31"/>
        <v>169.81132075471697</v>
      </c>
      <c r="H40" s="354">
        <v>492.15599999999995</v>
      </c>
      <c r="I40" s="354">
        <f t="shared" ref="I40:I41" si="35">ROUND(H40/12*$C$3,2)</f>
        <v>287.08999999999997</v>
      </c>
      <c r="J40" s="354">
        <f>M40-L40</f>
        <v>492.15600000000001</v>
      </c>
      <c r="K40" s="354">
        <f t="shared" si="3"/>
        <v>205.06600000000003</v>
      </c>
      <c r="L40" s="354"/>
      <c r="M40" s="354">
        <v>492.15600000000001</v>
      </c>
      <c r="N40" s="392">
        <f t="shared" si="33"/>
        <v>171.42916855341531</v>
      </c>
      <c r="O40" s="424"/>
      <c r="P40" s="71"/>
    </row>
    <row r="41" spans="1:17" ht="30" x14ac:dyDescent="0.25">
      <c r="A41" s="25">
        <v>1</v>
      </c>
      <c r="B41" s="25">
        <v>1</v>
      </c>
      <c r="C41" s="47" t="s">
        <v>115</v>
      </c>
      <c r="D41" s="392">
        <v>76</v>
      </c>
      <c r="E41" s="393">
        <f t="shared" si="34"/>
        <v>44</v>
      </c>
      <c r="F41" s="392">
        <v>75</v>
      </c>
      <c r="G41" s="392">
        <f t="shared" si="31"/>
        <v>170.45454545454547</v>
      </c>
      <c r="H41" s="354">
        <v>415.59839999999997</v>
      </c>
      <c r="I41" s="354">
        <f t="shared" si="35"/>
        <v>242.43</v>
      </c>
      <c r="J41" s="354">
        <f>M41-L41</f>
        <v>410.12999999999994</v>
      </c>
      <c r="K41" s="354">
        <f t="shared" si="3"/>
        <v>167.69999999999993</v>
      </c>
      <c r="L41" s="354">
        <v>-1.64052</v>
      </c>
      <c r="M41" s="354">
        <v>408.48947999999996</v>
      </c>
      <c r="N41" s="392">
        <f t="shared" si="33"/>
        <v>169.17460710308129</v>
      </c>
      <c r="O41" s="424"/>
      <c r="P41" s="71"/>
    </row>
    <row r="42" spans="1:17" ht="30" x14ac:dyDescent="0.25">
      <c r="A42" s="25">
        <v>1</v>
      </c>
      <c r="B42" s="25">
        <v>1</v>
      </c>
      <c r="C42" s="118" t="s">
        <v>112</v>
      </c>
      <c r="D42" s="392">
        <f>SUM(D43:D44)</f>
        <v>11295</v>
      </c>
      <c r="E42" s="392">
        <f>SUM(E43:E44)</f>
        <v>6589</v>
      </c>
      <c r="F42" s="392">
        <f>SUM(F43:F44)</f>
        <v>6787</v>
      </c>
      <c r="G42" s="392">
        <f t="shared" si="31"/>
        <v>103.00500834724542</v>
      </c>
      <c r="H42" s="354">
        <f t="shared" ref="H42:M42" si="36">SUM(H43:H44)</f>
        <v>24526.597479999997</v>
      </c>
      <c r="I42" s="354">
        <f t="shared" si="36"/>
        <v>14307.18</v>
      </c>
      <c r="J42" s="354">
        <f t="shared" si="36"/>
        <v>13155.243510000002</v>
      </c>
      <c r="K42" s="354">
        <f t="shared" si="36"/>
        <v>-1151.9364899999985</v>
      </c>
      <c r="L42" s="354">
        <f t="shared" si="36"/>
        <v>-19.718619999999998</v>
      </c>
      <c r="M42" s="354">
        <f t="shared" si="36"/>
        <v>13135.524890000001</v>
      </c>
      <c r="N42" s="392">
        <f t="shared" si="33"/>
        <v>91.94854268975439</v>
      </c>
      <c r="O42" s="424"/>
      <c r="P42" s="71"/>
    </row>
    <row r="43" spans="1:17" ht="60" x14ac:dyDescent="0.25">
      <c r="A43" s="25">
        <v>1</v>
      </c>
      <c r="B43" s="25">
        <v>1</v>
      </c>
      <c r="C43" s="47" t="s">
        <v>118</v>
      </c>
      <c r="D43" s="392">
        <v>8600</v>
      </c>
      <c r="E43" s="393">
        <f t="shared" si="34"/>
        <v>5017</v>
      </c>
      <c r="F43" s="393">
        <v>5068</v>
      </c>
      <c r="G43" s="392">
        <f t="shared" si="31"/>
        <v>101.01654375124576</v>
      </c>
      <c r="H43" s="354">
        <v>21701.274679999999</v>
      </c>
      <c r="I43" s="354">
        <f t="shared" ref="I43:I45" si="37">ROUND(H43/12*$C$3,2)</f>
        <v>12659.08</v>
      </c>
      <c r="J43" s="354">
        <f>M43-L43</f>
        <v>11480.327850000001</v>
      </c>
      <c r="K43" s="354">
        <f t="shared" si="3"/>
        <v>-1178.7521499999984</v>
      </c>
      <c r="L43" s="354">
        <v>0</v>
      </c>
      <c r="M43" s="354">
        <v>11480.327850000001</v>
      </c>
      <c r="N43" s="392">
        <f t="shared" si="33"/>
        <v>90.68848486619882</v>
      </c>
      <c r="O43" s="424"/>
      <c r="P43" s="71"/>
    </row>
    <row r="44" spans="1:17" ht="45" x14ac:dyDescent="0.25">
      <c r="A44" s="25">
        <v>1</v>
      </c>
      <c r="B44" s="25">
        <v>1</v>
      </c>
      <c r="C44" s="47" t="s">
        <v>109</v>
      </c>
      <c r="D44" s="392">
        <v>2695</v>
      </c>
      <c r="E44" s="393">
        <f t="shared" si="34"/>
        <v>1572</v>
      </c>
      <c r="F44" s="393">
        <v>1719</v>
      </c>
      <c r="G44" s="392">
        <f t="shared" si="31"/>
        <v>109.35114503816794</v>
      </c>
      <c r="H44" s="354">
        <v>2825.3227999999999</v>
      </c>
      <c r="I44" s="354">
        <f t="shared" si="37"/>
        <v>1648.1</v>
      </c>
      <c r="J44" s="354">
        <f t="shared" ref="J44:J45" si="38">M44-L44</f>
        <v>1674.9156599999999</v>
      </c>
      <c r="K44" s="354">
        <f t="shared" si="3"/>
        <v>26.81565999999998</v>
      </c>
      <c r="L44" s="354">
        <v>-19.718619999999998</v>
      </c>
      <c r="M44" s="354">
        <v>1655.1970399999998</v>
      </c>
      <c r="N44" s="392">
        <f t="shared" si="33"/>
        <v>101.62706510527273</v>
      </c>
      <c r="O44" s="424"/>
      <c r="P44" s="71"/>
    </row>
    <row r="45" spans="1:17" ht="32.25" customHeight="1" thickBot="1" x14ac:dyDescent="0.3">
      <c r="A45" s="25">
        <v>1</v>
      </c>
      <c r="B45" s="25">
        <v>1</v>
      </c>
      <c r="C45" s="271" t="s">
        <v>123</v>
      </c>
      <c r="D45" s="404">
        <v>8700</v>
      </c>
      <c r="E45" s="405">
        <f t="shared" si="34"/>
        <v>5075</v>
      </c>
      <c r="F45" s="406">
        <v>5100</v>
      </c>
      <c r="G45" s="392">
        <f t="shared" si="31"/>
        <v>100.49261083743843</v>
      </c>
      <c r="H45" s="362">
        <v>7055.8739999999998</v>
      </c>
      <c r="I45" s="354">
        <f t="shared" si="37"/>
        <v>4115.93</v>
      </c>
      <c r="J45" s="354">
        <f t="shared" si="38"/>
        <v>4136.2020000000002</v>
      </c>
      <c r="K45" s="358">
        <f t="shared" si="3"/>
        <v>20.271999999999935</v>
      </c>
      <c r="L45" s="358">
        <v>-0.97320000000000007</v>
      </c>
      <c r="M45" s="358">
        <v>4135.2287999999999</v>
      </c>
      <c r="N45" s="394">
        <f t="shared" si="33"/>
        <v>100.49252538308475</v>
      </c>
      <c r="O45" s="424"/>
      <c r="P45" s="71"/>
    </row>
    <row r="46" spans="1:17" ht="15.75" thickBot="1" x14ac:dyDescent="0.3">
      <c r="A46" s="25">
        <v>1</v>
      </c>
      <c r="B46" s="25">
        <v>1</v>
      </c>
      <c r="C46" s="81" t="s">
        <v>3</v>
      </c>
      <c r="D46" s="407"/>
      <c r="E46" s="399"/>
      <c r="F46" s="408"/>
      <c r="G46" s="409"/>
      <c r="H46" s="410">
        <f t="shared" ref="H46:M46" si="39">H39+H42+H45</f>
        <v>32490.225879999998</v>
      </c>
      <c r="I46" s="410">
        <f t="shared" si="39"/>
        <v>18952.63</v>
      </c>
      <c r="J46" s="410">
        <f t="shared" si="39"/>
        <v>18193.731510000001</v>
      </c>
      <c r="K46" s="410">
        <f t="shared" si="39"/>
        <v>-758.89848999999856</v>
      </c>
      <c r="L46" s="410">
        <f t="shared" si="39"/>
        <v>-22.332339999999995</v>
      </c>
      <c r="M46" s="410">
        <f t="shared" si="39"/>
        <v>18171.399170000001</v>
      </c>
      <c r="N46" s="411">
        <f t="shared" si="33"/>
        <v>95.995814353997304</v>
      </c>
      <c r="O46" s="730"/>
      <c r="P46" s="71"/>
    </row>
    <row r="47" spans="1:17" ht="15" customHeight="1" x14ac:dyDescent="0.25">
      <c r="A47" s="25">
        <v>1</v>
      </c>
      <c r="B47" s="25">
        <v>1</v>
      </c>
      <c r="C47" s="55"/>
      <c r="D47" s="412"/>
      <c r="E47" s="412"/>
      <c r="F47" s="413"/>
      <c r="G47" s="412"/>
      <c r="H47" s="414"/>
      <c r="I47" s="414"/>
      <c r="J47" s="415"/>
      <c r="K47" s="415">
        <f t="shared" si="3"/>
        <v>0</v>
      </c>
      <c r="L47" s="415"/>
      <c r="M47" s="415"/>
      <c r="N47" s="416"/>
      <c r="O47" s="731"/>
      <c r="P47" s="71"/>
    </row>
    <row r="48" spans="1:17" ht="29.25" customHeight="1" x14ac:dyDescent="0.25">
      <c r="A48" s="25">
        <v>1</v>
      </c>
      <c r="B48" s="25">
        <v>1</v>
      </c>
      <c r="C48" s="49" t="s">
        <v>62</v>
      </c>
      <c r="D48" s="349"/>
      <c r="E48" s="349"/>
      <c r="F48" s="349"/>
      <c r="G48" s="349"/>
      <c r="H48" s="417"/>
      <c r="I48" s="417"/>
      <c r="J48" s="418"/>
      <c r="K48" s="418">
        <f t="shared" si="3"/>
        <v>0</v>
      </c>
      <c r="L48" s="418"/>
      <c r="M48" s="418"/>
      <c r="N48" s="419"/>
      <c r="O48" s="731"/>
      <c r="P48" s="71"/>
    </row>
    <row r="49" spans="1:17" ht="33.6" customHeight="1" x14ac:dyDescent="0.25">
      <c r="A49" s="25">
        <v>1</v>
      </c>
      <c r="B49" s="25">
        <v>1</v>
      </c>
      <c r="C49" s="118" t="s">
        <v>120</v>
      </c>
      <c r="D49" s="392">
        <f>SUM(D50:D51)</f>
        <v>329</v>
      </c>
      <c r="E49" s="392">
        <f>SUM(E50:E51)</f>
        <v>192</v>
      </c>
      <c r="F49" s="392">
        <f>SUM(F50:F51)</f>
        <v>422</v>
      </c>
      <c r="G49" s="392">
        <f t="shared" ref="G49:G55" si="40">F49/E49*100</f>
        <v>219.79166666666666</v>
      </c>
      <c r="H49" s="354">
        <f t="shared" ref="H49:M49" si="41">SUM(H50:H51)</f>
        <v>1799.1035999999999</v>
      </c>
      <c r="I49" s="354">
        <f t="shared" si="41"/>
        <v>1049.48</v>
      </c>
      <c r="J49" s="354">
        <f t="shared" si="41"/>
        <v>2307.6647999999996</v>
      </c>
      <c r="K49" s="354">
        <f t="shared" si="41"/>
        <v>1258.1847999999998</v>
      </c>
      <c r="L49" s="354">
        <f t="shared" si="41"/>
        <v>5.4683999999999999</v>
      </c>
      <c r="M49" s="354">
        <f t="shared" si="41"/>
        <v>2313.1331999999998</v>
      </c>
      <c r="N49" s="392">
        <f t="shared" ref="N49:N56" si="42">J49/I49*100</f>
        <v>219.88649616953154</v>
      </c>
      <c r="O49" s="424"/>
      <c r="P49" s="71"/>
    </row>
    <row r="50" spans="1:17" ht="30" customHeight="1" x14ac:dyDescent="0.25">
      <c r="A50" s="25">
        <v>1</v>
      </c>
      <c r="B50" s="25">
        <v>1</v>
      </c>
      <c r="C50" s="47" t="s">
        <v>114</v>
      </c>
      <c r="D50" s="392">
        <v>219</v>
      </c>
      <c r="E50" s="393">
        <f t="shared" ref="E50:E55" si="43">ROUND(D50/12*$C$3,0)</f>
        <v>128</v>
      </c>
      <c r="F50" s="393">
        <v>213</v>
      </c>
      <c r="G50" s="392">
        <f t="shared" si="40"/>
        <v>166.40625</v>
      </c>
      <c r="H50" s="354">
        <v>1197.5795999999998</v>
      </c>
      <c r="I50" s="354">
        <f t="shared" ref="I50:I51" si="44">ROUND(H50/12*$C$3,2)</f>
        <v>698.59</v>
      </c>
      <c r="J50" s="354">
        <f t="shared" ref="J50:J55" si="45">M50-L50</f>
        <v>1164.7692</v>
      </c>
      <c r="K50" s="354">
        <f t="shared" si="3"/>
        <v>466.17919999999992</v>
      </c>
      <c r="L50" s="354">
        <v>5.4683999999999999</v>
      </c>
      <c r="M50" s="354">
        <v>1170.2375999999999</v>
      </c>
      <c r="N50" s="392">
        <f t="shared" si="42"/>
        <v>166.73144476731702</v>
      </c>
      <c r="O50" s="424"/>
      <c r="P50" s="71"/>
    </row>
    <row r="51" spans="1:17" ht="36" customHeight="1" x14ac:dyDescent="0.25">
      <c r="A51" s="25">
        <v>1</v>
      </c>
      <c r="B51" s="25">
        <v>1</v>
      </c>
      <c r="C51" s="47" t="s">
        <v>115</v>
      </c>
      <c r="D51" s="392">
        <v>110</v>
      </c>
      <c r="E51" s="393">
        <f t="shared" si="43"/>
        <v>64</v>
      </c>
      <c r="F51" s="392">
        <v>209</v>
      </c>
      <c r="G51" s="392">
        <f t="shared" si="40"/>
        <v>326.5625</v>
      </c>
      <c r="H51" s="354">
        <v>601.524</v>
      </c>
      <c r="I51" s="354">
        <f t="shared" si="44"/>
        <v>350.89</v>
      </c>
      <c r="J51" s="354">
        <f t="shared" si="45"/>
        <v>1142.8955999999998</v>
      </c>
      <c r="K51" s="354">
        <f t="shared" si="3"/>
        <v>792.00559999999984</v>
      </c>
      <c r="L51" s="354">
        <v>0</v>
      </c>
      <c r="M51" s="354">
        <v>1142.8955999999998</v>
      </c>
      <c r="N51" s="392">
        <f t="shared" si="42"/>
        <v>325.71335746245256</v>
      </c>
      <c r="O51" s="424"/>
      <c r="P51" s="71"/>
    </row>
    <row r="52" spans="1:17" ht="30" x14ac:dyDescent="0.25">
      <c r="A52" s="25">
        <v>1</v>
      </c>
      <c r="B52" s="25">
        <v>1</v>
      </c>
      <c r="C52" s="118" t="s">
        <v>112</v>
      </c>
      <c r="D52" s="392">
        <f>SUM(D53:D54)</f>
        <v>25805</v>
      </c>
      <c r="E52" s="392">
        <f>SUM(E53:E54)</f>
        <v>15053</v>
      </c>
      <c r="F52" s="392">
        <f>SUM(F53:F54)</f>
        <v>15091</v>
      </c>
      <c r="G52" s="392">
        <f t="shared" si="40"/>
        <v>100.25244137381253</v>
      </c>
      <c r="H52" s="354">
        <f t="shared" ref="H52:M52" si="46">SUM(H53:H54)</f>
        <v>53496.124249999993</v>
      </c>
      <c r="I52" s="354">
        <f t="shared" si="46"/>
        <v>31206.07</v>
      </c>
      <c r="J52" s="420">
        <f t="shared" si="46"/>
        <v>32020.97552</v>
      </c>
      <c r="K52" s="420">
        <f t="shared" si="46"/>
        <v>814.90551999999934</v>
      </c>
      <c r="L52" s="420">
        <f t="shared" si="46"/>
        <v>-128.80700999999999</v>
      </c>
      <c r="M52" s="420">
        <f t="shared" si="46"/>
        <v>31892.16851</v>
      </c>
      <c r="N52" s="392">
        <f t="shared" si="42"/>
        <v>102.61136862155344</v>
      </c>
      <c r="O52" s="424"/>
      <c r="P52" s="71"/>
    </row>
    <row r="53" spans="1:17" ht="60" x14ac:dyDescent="0.25">
      <c r="A53" s="25">
        <v>1</v>
      </c>
      <c r="B53" s="25">
        <v>1</v>
      </c>
      <c r="C53" s="47" t="s">
        <v>118</v>
      </c>
      <c r="D53" s="392">
        <v>23005</v>
      </c>
      <c r="E53" s="393">
        <f t="shared" si="43"/>
        <v>13420</v>
      </c>
      <c r="F53" s="393">
        <v>12079</v>
      </c>
      <c r="G53" s="392">
        <f t="shared" si="40"/>
        <v>90.007451564828614</v>
      </c>
      <c r="H53" s="354">
        <v>50872.412249999994</v>
      </c>
      <c r="I53" s="354">
        <f t="shared" ref="I53:I55" si="47">ROUND(H53/12*$C$3,2)</f>
        <v>29675.57</v>
      </c>
      <c r="J53" s="354">
        <f t="shared" si="45"/>
        <v>29341.921429999999</v>
      </c>
      <c r="K53" s="354">
        <f t="shared" si="3"/>
        <v>-333.6485700000012</v>
      </c>
      <c r="L53" s="354">
        <v>-128.80700999999999</v>
      </c>
      <c r="M53" s="354">
        <v>29213.114419999998</v>
      </c>
      <c r="N53" s="392">
        <f t="shared" si="42"/>
        <v>98.875679321408143</v>
      </c>
      <c r="O53" s="424"/>
      <c r="P53" s="71"/>
    </row>
    <row r="54" spans="1:17" ht="45" x14ac:dyDescent="0.25">
      <c r="A54" s="25">
        <v>1</v>
      </c>
      <c r="B54" s="25">
        <v>1</v>
      </c>
      <c r="C54" s="47" t="s">
        <v>109</v>
      </c>
      <c r="D54" s="392">
        <v>2800</v>
      </c>
      <c r="E54" s="393">
        <f t="shared" si="43"/>
        <v>1633</v>
      </c>
      <c r="F54" s="393">
        <v>3012</v>
      </c>
      <c r="G54" s="392">
        <f t="shared" si="40"/>
        <v>184.44580526638092</v>
      </c>
      <c r="H54" s="354">
        <v>2623.712</v>
      </c>
      <c r="I54" s="354">
        <f t="shared" si="47"/>
        <v>1530.5</v>
      </c>
      <c r="J54" s="354">
        <f t="shared" si="45"/>
        <v>2679.0540900000005</v>
      </c>
      <c r="K54" s="354">
        <f t="shared" si="3"/>
        <v>1148.5540900000005</v>
      </c>
      <c r="L54" s="354">
        <v>0</v>
      </c>
      <c r="M54" s="354">
        <v>2679.0540900000005</v>
      </c>
      <c r="N54" s="392">
        <f t="shared" si="42"/>
        <v>175.04437046716762</v>
      </c>
      <c r="O54" s="424"/>
      <c r="P54" s="71"/>
    </row>
    <row r="55" spans="1:17" s="72" customFormat="1" ht="33.75" customHeight="1" thickBot="1" x14ac:dyDescent="0.3">
      <c r="A55" s="25">
        <v>1</v>
      </c>
      <c r="B55" s="25">
        <v>1</v>
      </c>
      <c r="C55" s="170" t="s">
        <v>123</v>
      </c>
      <c r="D55" s="394">
        <v>17187</v>
      </c>
      <c r="E55" s="421">
        <f t="shared" si="43"/>
        <v>10026</v>
      </c>
      <c r="F55" s="421">
        <v>10612</v>
      </c>
      <c r="G55" s="394">
        <f t="shared" si="40"/>
        <v>105.84480351087173</v>
      </c>
      <c r="H55" s="354">
        <v>13939.000739999999</v>
      </c>
      <c r="I55" s="354">
        <f t="shared" si="47"/>
        <v>8131.08</v>
      </c>
      <c r="J55" s="354">
        <f t="shared" si="45"/>
        <v>8606.5453400000006</v>
      </c>
      <c r="K55" s="358">
        <f t="shared" si="3"/>
        <v>475.46534000000065</v>
      </c>
      <c r="L55" s="358">
        <v>-0.75534000000000001</v>
      </c>
      <c r="M55" s="358">
        <v>8605.7900000000009</v>
      </c>
      <c r="N55" s="394">
        <f t="shared" si="42"/>
        <v>105.84750537443981</v>
      </c>
      <c r="O55" s="424"/>
      <c r="P55" s="71"/>
      <c r="Q55" s="290"/>
    </row>
    <row r="56" spans="1:17" s="8" customFormat="1" ht="15" customHeight="1" thickBot="1" x14ac:dyDescent="0.3">
      <c r="A56" s="25">
        <v>1</v>
      </c>
      <c r="B56" s="25">
        <v>1</v>
      </c>
      <c r="C56" s="192" t="s">
        <v>3</v>
      </c>
      <c r="D56" s="395"/>
      <c r="E56" s="395"/>
      <c r="F56" s="395"/>
      <c r="G56" s="422"/>
      <c r="H56" s="397">
        <f t="shared" ref="H56:M56" si="48">H52+H49+H55</f>
        <v>69234.228589999999</v>
      </c>
      <c r="I56" s="397">
        <f t="shared" si="48"/>
        <v>40386.629999999997</v>
      </c>
      <c r="J56" s="397">
        <f t="shared" si="48"/>
        <v>42935.185660000003</v>
      </c>
      <c r="K56" s="398">
        <f t="shared" si="48"/>
        <v>2548.55566</v>
      </c>
      <c r="L56" s="398">
        <f t="shared" si="48"/>
        <v>-124.09394999999999</v>
      </c>
      <c r="M56" s="398">
        <f t="shared" si="48"/>
        <v>42811.091710000001</v>
      </c>
      <c r="N56" s="423">
        <f t="shared" si="42"/>
        <v>106.31039445479855</v>
      </c>
      <c r="O56" s="730"/>
      <c r="P56" s="71"/>
      <c r="Q56" s="290"/>
    </row>
    <row r="57" spans="1:17" ht="15" customHeight="1" x14ac:dyDescent="0.25">
      <c r="A57" s="25">
        <v>1</v>
      </c>
      <c r="B57" s="25">
        <v>1</v>
      </c>
      <c r="C57" s="55"/>
      <c r="D57" s="416"/>
      <c r="E57" s="416"/>
      <c r="F57" s="416"/>
      <c r="G57" s="412"/>
      <c r="H57" s="414"/>
      <c r="I57" s="414"/>
      <c r="J57" s="414"/>
      <c r="K57" s="414">
        <f t="shared" si="3"/>
        <v>0</v>
      </c>
      <c r="L57" s="414"/>
      <c r="M57" s="414"/>
      <c r="N57" s="416"/>
      <c r="O57" s="731"/>
      <c r="P57" s="71"/>
    </row>
    <row r="58" spans="1:17" ht="33" customHeight="1" x14ac:dyDescent="0.25">
      <c r="A58" s="25">
        <v>1</v>
      </c>
      <c r="B58" s="25">
        <v>1</v>
      </c>
      <c r="C58" s="18" t="s">
        <v>63</v>
      </c>
      <c r="D58" s="419"/>
      <c r="E58" s="419"/>
      <c r="F58" s="419"/>
      <c r="G58" s="349"/>
      <c r="H58" s="417"/>
      <c r="I58" s="417"/>
      <c r="J58" s="417"/>
      <c r="K58" s="417">
        <f t="shared" si="3"/>
        <v>0</v>
      </c>
      <c r="L58" s="417"/>
      <c r="M58" s="417"/>
      <c r="N58" s="419"/>
      <c r="O58" s="731"/>
      <c r="P58" s="71"/>
    </row>
    <row r="59" spans="1:17" ht="30" x14ac:dyDescent="0.25">
      <c r="A59" s="25">
        <v>1</v>
      </c>
      <c r="B59" s="25">
        <v>1</v>
      </c>
      <c r="C59" s="118" t="s">
        <v>120</v>
      </c>
      <c r="D59" s="392">
        <f>SUM(D60:D61)</f>
        <v>22625</v>
      </c>
      <c r="E59" s="392">
        <f>SUM(E60:E61)</f>
        <v>13198</v>
      </c>
      <c r="F59" s="392">
        <f>SUM(F60:F61)</f>
        <v>10682</v>
      </c>
      <c r="G59" s="392">
        <f t="shared" ref="G59:G64" si="49">F59/E59*100</f>
        <v>80.93650553114108</v>
      </c>
      <c r="H59" s="354">
        <f t="shared" ref="H59:M59" si="50">SUM(H60:H61)</f>
        <v>34892.544000000002</v>
      </c>
      <c r="I59" s="354">
        <f t="shared" si="50"/>
        <v>20353.990000000002</v>
      </c>
      <c r="J59" s="354">
        <f t="shared" si="50"/>
        <v>15378.052889999999</v>
      </c>
      <c r="K59" s="354">
        <f t="shared" si="50"/>
        <v>-4975.9371100000017</v>
      </c>
      <c r="L59" s="354">
        <f t="shared" si="50"/>
        <v>-85.957279999999997</v>
      </c>
      <c r="M59" s="354">
        <f t="shared" si="50"/>
        <v>15292.09561</v>
      </c>
      <c r="N59" s="392">
        <f t="shared" ref="N59:N65" si="51">J59/I59*100</f>
        <v>75.553013880816479</v>
      </c>
      <c r="O59" s="424"/>
      <c r="P59" s="71"/>
    </row>
    <row r="60" spans="1:17" ht="30" customHeight="1" x14ac:dyDescent="0.25">
      <c r="A60" s="25">
        <v>1</v>
      </c>
      <c r="B60" s="25">
        <v>1</v>
      </c>
      <c r="C60" s="47" t="s">
        <v>79</v>
      </c>
      <c r="D60" s="392">
        <v>17400</v>
      </c>
      <c r="E60" s="393">
        <f>ROUND(D60/12*$C$3,0)</f>
        <v>10150</v>
      </c>
      <c r="F60" s="392">
        <v>7942</v>
      </c>
      <c r="G60" s="392">
        <f t="shared" si="49"/>
        <v>78.246305418719203</v>
      </c>
      <c r="H60" s="354">
        <v>26953.47</v>
      </c>
      <c r="I60" s="354">
        <f t="shared" ref="I60:I61" si="52">ROUND(H60/12*$C$3,2)</f>
        <v>15722.86</v>
      </c>
      <c r="J60" s="354">
        <f t="shared" ref="J60:J64" si="53">M60-L60</f>
        <v>11090.32703</v>
      </c>
      <c r="K60" s="354">
        <f t="shared" si="3"/>
        <v>-4632.5329700000002</v>
      </c>
      <c r="L60" s="354">
        <v>-80.492800000000003</v>
      </c>
      <c r="M60" s="354">
        <v>11009.83423</v>
      </c>
      <c r="N60" s="392">
        <f t="shared" si="51"/>
        <v>70.536321190928362</v>
      </c>
      <c r="O60" s="424"/>
      <c r="P60" s="71"/>
    </row>
    <row r="61" spans="1:17" ht="28.5" customHeight="1" x14ac:dyDescent="0.25">
      <c r="A61" s="25">
        <v>1</v>
      </c>
      <c r="B61" s="25">
        <v>1</v>
      </c>
      <c r="C61" s="47" t="s">
        <v>80</v>
      </c>
      <c r="D61" s="392">
        <v>5225</v>
      </c>
      <c r="E61" s="393">
        <f>ROUND(D61/12*$C$3,0)</f>
        <v>3048</v>
      </c>
      <c r="F61" s="392">
        <v>2740</v>
      </c>
      <c r="G61" s="394">
        <f t="shared" si="49"/>
        <v>89.895013123359576</v>
      </c>
      <c r="H61" s="354">
        <v>7939.0739999999996</v>
      </c>
      <c r="I61" s="354">
        <f t="shared" si="52"/>
        <v>4631.13</v>
      </c>
      <c r="J61" s="354">
        <f t="shared" si="53"/>
        <v>4287.7258599999986</v>
      </c>
      <c r="K61" s="354">
        <f t="shared" si="3"/>
        <v>-343.40414000000146</v>
      </c>
      <c r="L61" s="354">
        <v>-5.46448</v>
      </c>
      <c r="M61" s="354">
        <v>4282.261379999999</v>
      </c>
      <c r="N61" s="392">
        <f t="shared" si="51"/>
        <v>92.584873670140951</v>
      </c>
      <c r="O61" s="424"/>
      <c r="P61" s="71"/>
    </row>
    <row r="62" spans="1:17" ht="28.5" customHeight="1" x14ac:dyDescent="0.25">
      <c r="A62" s="25">
        <v>1</v>
      </c>
      <c r="B62" s="25">
        <v>1</v>
      </c>
      <c r="C62" s="118" t="s">
        <v>112</v>
      </c>
      <c r="D62" s="394">
        <f>SUM(D63)</f>
        <v>8094</v>
      </c>
      <c r="E62" s="394">
        <f t="shared" ref="E62:M62" si="54">SUM(E63)</f>
        <v>4722</v>
      </c>
      <c r="F62" s="394">
        <f t="shared" si="54"/>
        <v>4029</v>
      </c>
      <c r="G62" s="394">
        <f t="shared" si="49"/>
        <v>85.324015247776359</v>
      </c>
      <c r="H62" s="354">
        <f t="shared" si="54"/>
        <v>8648.92785</v>
      </c>
      <c r="I62" s="354">
        <f t="shared" si="54"/>
        <v>5045.21</v>
      </c>
      <c r="J62" s="354">
        <f t="shared" si="54"/>
        <v>6250.88267</v>
      </c>
      <c r="K62" s="354">
        <f t="shared" si="54"/>
        <v>1205.6726699999999</v>
      </c>
      <c r="L62" s="354">
        <f t="shared" si="54"/>
        <v>0</v>
      </c>
      <c r="M62" s="354">
        <f t="shared" si="54"/>
        <v>6250.88267</v>
      </c>
      <c r="N62" s="392">
        <f t="shared" si="51"/>
        <v>123.89737335016777</v>
      </c>
      <c r="O62" s="424"/>
      <c r="P62" s="71"/>
    </row>
    <row r="63" spans="1:17" ht="28.5" customHeight="1" x14ac:dyDescent="0.25">
      <c r="A63" s="25">
        <v>1</v>
      </c>
      <c r="B63" s="25">
        <v>1</v>
      </c>
      <c r="C63" s="171" t="s">
        <v>108</v>
      </c>
      <c r="D63" s="394">
        <v>8094</v>
      </c>
      <c r="E63" s="394">
        <f>ROUND(D63/12*$C$3,0)</f>
        <v>4722</v>
      </c>
      <c r="F63" s="394">
        <v>4029</v>
      </c>
      <c r="G63" s="394">
        <f t="shared" si="49"/>
        <v>85.324015247776359</v>
      </c>
      <c r="H63" s="354">
        <v>8648.92785</v>
      </c>
      <c r="I63" s="354">
        <f>ROUND(H63/12*$C$3,2)</f>
        <v>5045.21</v>
      </c>
      <c r="J63" s="354">
        <f t="shared" si="53"/>
        <v>6250.88267</v>
      </c>
      <c r="K63" s="358">
        <f t="shared" si="3"/>
        <v>1205.6726699999999</v>
      </c>
      <c r="L63" s="358">
        <v>0</v>
      </c>
      <c r="M63" s="358">
        <v>6250.88267</v>
      </c>
      <c r="N63" s="394">
        <f t="shared" si="51"/>
        <v>123.89737335016777</v>
      </c>
      <c r="O63" s="424"/>
      <c r="P63" s="71"/>
    </row>
    <row r="64" spans="1:17" s="72" customFormat="1" ht="28.5" customHeight="1" thickBot="1" x14ac:dyDescent="0.3">
      <c r="A64" s="25">
        <v>1</v>
      </c>
      <c r="B64" s="25">
        <v>1</v>
      </c>
      <c r="C64" s="78" t="s">
        <v>123</v>
      </c>
      <c r="D64" s="394">
        <v>18500</v>
      </c>
      <c r="E64" s="394">
        <f>ROUND(D64/12*$C$3,0)</f>
        <v>10792</v>
      </c>
      <c r="F64" s="394">
        <v>11179</v>
      </c>
      <c r="G64" s="394">
        <f t="shared" si="49"/>
        <v>103.58598962194219</v>
      </c>
      <c r="H64" s="354">
        <v>15003.87</v>
      </c>
      <c r="I64" s="354">
        <f>ROUND(H64/12*$C$3,2)</f>
        <v>8752.26</v>
      </c>
      <c r="J64" s="354">
        <f t="shared" si="53"/>
        <v>9076.8674199999987</v>
      </c>
      <c r="K64" s="358">
        <f t="shared" si="3"/>
        <v>324.60741999999846</v>
      </c>
      <c r="L64" s="358">
        <v>-1.8653420000000003</v>
      </c>
      <c r="M64" s="358">
        <v>9075.0020779999995</v>
      </c>
      <c r="N64" s="394">
        <f t="shared" si="51"/>
        <v>103.70884114502996</v>
      </c>
      <c r="O64" s="424"/>
      <c r="P64" s="71"/>
      <c r="Q64" s="290"/>
    </row>
    <row r="65" spans="1:16" ht="15.75" customHeight="1" thickBot="1" x14ac:dyDescent="0.3">
      <c r="A65" s="25">
        <v>1</v>
      </c>
      <c r="B65" s="25">
        <v>1</v>
      </c>
      <c r="C65" s="179" t="s">
        <v>3</v>
      </c>
      <c r="D65" s="395"/>
      <c r="E65" s="395"/>
      <c r="F65" s="395"/>
      <c r="G65" s="422"/>
      <c r="H65" s="397">
        <f t="shared" ref="H65:M65" si="55">H62+H59+H64</f>
        <v>58545.341850000004</v>
      </c>
      <c r="I65" s="397">
        <f t="shared" si="55"/>
        <v>34151.46</v>
      </c>
      <c r="J65" s="397">
        <f t="shared" si="55"/>
        <v>30705.802979999997</v>
      </c>
      <c r="K65" s="398">
        <f t="shared" si="55"/>
        <v>-3445.6570200000033</v>
      </c>
      <c r="L65" s="398">
        <f t="shared" si="55"/>
        <v>-87.822621999999996</v>
      </c>
      <c r="M65" s="398">
        <f t="shared" si="55"/>
        <v>30617.980358000001</v>
      </c>
      <c r="N65" s="423">
        <f t="shared" si="51"/>
        <v>89.910659690683786</v>
      </c>
      <c r="O65" s="730"/>
      <c r="P65" s="71"/>
    </row>
    <row r="66" spans="1:16" x14ac:dyDescent="0.25">
      <c r="A66" s="25">
        <v>1</v>
      </c>
      <c r="B66" s="25">
        <v>1</v>
      </c>
      <c r="C66" s="21"/>
      <c r="D66" s="416"/>
      <c r="E66" s="416"/>
      <c r="F66" s="416"/>
      <c r="G66" s="412"/>
      <c r="H66" s="414"/>
      <c r="I66" s="414"/>
      <c r="J66" s="414"/>
      <c r="K66" s="414">
        <f t="shared" si="3"/>
        <v>0</v>
      </c>
      <c r="L66" s="414"/>
      <c r="M66" s="414"/>
      <c r="N66" s="416"/>
      <c r="O66" s="731"/>
      <c r="P66" s="71"/>
    </row>
    <row r="67" spans="1:16" ht="29.25" x14ac:dyDescent="0.25">
      <c r="A67" s="25">
        <v>1</v>
      </c>
      <c r="B67" s="25">
        <v>1</v>
      </c>
      <c r="C67" s="18" t="s">
        <v>64</v>
      </c>
      <c r="D67" s="419"/>
      <c r="E67" s="419"/>
      <c r="F67" s="419"/>
      <c r="G67" s="349"/>
      <c r="H67" s="417"/>
      <c r="I67" s="417"/>
      <c r="J67" s="417"/>
      <c r="K67" s="417">
        <f t="shared" si="3"/>
        <v>0</v>
      </c>
      <c r="L67" s="417"/>
      <c r="M67" s="417"/>
      <c r="N67" s="419"/>
      <c r="O67" s="731"/>
      <c r="P67" s="71"/>
    </row>
    <row r="68" spans="1:16" ht="44.25" customHeight="1" x14ac:dyDescent="0.25">
      <c r="A68" s="25">
        <v>1</v>
      </c>
      <c r="B68" s="25">
        <v>1</v>
      </c>
      <c r="C68" s="118" t="s">
        <v>120</v>
      </c>
      <c r="D68" s="392">
        <f>SUM(D69:D70)</f>
        <v>13064</v>
      </c>
      <c r="E68" s="392">
        <f>SUM(E69:E70)</f>
        <v>7621</v>
      </c>
      <c r="F68" s="392">
        <f>SUM(F69:F70)</f>
        <v>7055</v>
      </c>
      <c r="G68" s="392">
        <f t="shared" ref="G68:G73" si="56">F68/E68*100</f>
        <v>92.573153129510573</v>
      </c>
      <c r="H68" s="354">
        <f t="shared" ref="H68:M68" si="57">SUM(H69:H70)</f>
        <v>21844.354960000001</v>
      </c>
      <c r="I68" s="354">
        <f t="shared" si="57"/>
        <v>12742.539999999999</v>
      </c>
      <c r="J68" s="354">
        <f t="shared" si="57"/>
        <v>10529.94197</v>
      </c>
      <c r="K68" s="354">
        <f t="shared" si="57"/>
        <v>-2212.5980299999987</v>
      </c>
      <c r="L68" s="354">
        <f t="shared" si="57"/>
        <v>-4.4749600000000003</v>
      </c>
      <c r="M68" s="354">
        <f t="shared" si="57"/>
        <v>10525.46701</v>
      </c>
      <c r="N68" s="392">
        <f t="shared" ref="N68:N74" si="58">J68/I68*100</f>
        <v>82.636130394725072</v>
      </c>
      <c r="O68" s="424"/>
      <c r="P68" s="71"/>
    </row>
    <row r="69" spans="1:16" ht="29.25" customHeight="1" x14ac:dyDescent="0.25">
      <c r="A69" s="25">
        <v>1</v>
      </c>
      <c r="B69" s="25">
        <v>1</v>
      </c>
      <c r="C69" s="47" t="s">
        <v>79</v>
      </c>
      <c r="D69" s="392">
        <v>10280</v>
      </c>
      <c r="E69" s="393">
        <f>ROUND(D69/12*$C$3,0)</f>
        <v>5997</v>
      </c>
      <c r="F69" s="392">
        <v>5486</v>
      </c>
      <c r="G69" s="392">
        <f t="shared" si="56"/>
        <v>91.479072869768217</v>
      </c>
      <c r="H69" s="354">
        <v>17614.234</v>
      </c>
      <c r="I69" s="354">
        <f t="shared" ref="I69:I70" si="59">ROUND(H69/12*$C$3,2)</f>
        <v>10274.969999999999</v>
      </c>
      <c r="J69" s="354">
        <f t="shared" ref="J69:J73" si="60">M69-L69</f>
        <v>8132.87482</v>
      </c>
      <c r="K69" s="354">
        <f t="shared" si="3"/>
        <v>-2142.0951799999993</v>
      </c>
      <c r="L69" s="354">
        <v>-3.0387</v>
      </c>
      <c r="M69" s="354">
        <v>8129.8361199999999</v>
      </c>
      <c r="N69" s="392">
        <f t="shared" si="58"/>
        <v>79.152297476294336</v>
      </c>
      <c r="O69" s="424"/>
      <c r="P69" s="71"/>
    </row>
    <row r="70" spans="1:16" ht="30" x14ac:dyDescent="0.25">
      <c r="A70" s="25">
        <v>1</v>
      </c>
      <c r="B70" s="25">
        <v>1</v>
      </c>
      <c r="C70" s="47" t="s">
        <v>80</v>
      </c>
      <c r="D70" s="394">
        <v>2784</v>
      </c>
      <c r="E70" s="421">
        <f>ROUND(D70/12*$C$3,0)</f>
        <v>1624</v>
      </c>
      <c r="F70" s="394">
        <v>1569</v>
      </c>
      <c r="G70" s="394">
        <f t="shared" si="56"/>
        <v>96.613300492610847</v>
      </c>
      <c r="H70" s="354">
        <v>4230.1209600000002</v>
      </c>
      <c r="I70" s="354">
        <f t="shared" si="59"/>
        <v>2467.5700000000002</v>
      </c>
      <c r="J70" s="354">
        <f t="shared" si="60"/>
        <v>2397.0671500000008</v>
      </c>
      <c r="K70" s="358">
        <f t="shared" si="3"/>
        <v>-70.502849999999398</v>
      </c>
      <c r="L70" s="358">
        <v>-1.4362600000000001</v>
      </c>
      <c r="M70" s="358">
        <v>2395.6308900000008</v>
      </c>
      <c r="N70" s="394">
        <f t="shared" si="58"/>
        <v>97.142822696012701</v>
      </c>
      <c r="O70" s="424"/>
      <c r="P70" s="71"/>
    </row>
    <row r="71" spans="1:16" ht="30" x14ac:dyDescent="0.25">
      <c r="A71" s="25">
        <v>1</v>
      </c>
      <c r="B71" s="25">
        <v>1</v>
      </c>
      <c r="C71" s="118" t="s">
        <v>112</v>
      </c>
      <c r="D71" s="392">
        <f>SUM(D72)</f>
        <v>7278</v>
      </c>
      <c r="E71" s="392">
        <f t="shared" ref="E71:M71" si="61">SUM(E72)</f>
        <v>4246</v>
      </c>
      <c r="F71" s="392">
        <f t="shared" si="61"/>
        <v>3113</v>
      </c>
      <c r="G71" s="392">
        <f t="shared" si="56"/>
        <v>73.316062176165815</v>
      </c>
      <c r="H71" s="354">
        <f t="shared" si="61"/>
        <v>7430.4768999999997</v>
      </c>
      <c r="I71" s="354">
        <f t="shared" si="61"/>
        <v>4334.4399999999996</v>
      </c>
      <c r="J71" s="354">
        <f t="shared" si="61"/>
        <v>4206.7072100000023</v>
      </c>
      <c r="K71" s="358">
        <f t="shared" si="61"/>
        <v>-127.73278999999729</v>
      </c>
      <c r="L71" s="358">
        <f t="shared" si="61"/>
        <v>-3.2256799999999997</v>
      </c>
      <c r="M71" s="358">
        <f t="shared" si="61"/>
        <v>4203.4815300000027</v>
      </c>
      <c r="N71" s="394">
        <f t="shared" si="58"/>
        <v>97.05307283063101</v>
      </c>
      <c r="O71" s="424"/>
      <c r="P71" s="71"/>
    </row>
    <row r="72" spans="1:16" ht="30" x14ac:dyDescent="0.25">
      <c r="A72" s="25">
        <v>1</v>
      </c>
      <c r="B72" s="25">
        <v>1</v>
      </c>
      <c r="C72" s="171" t="s">
        <v>108</v>
      </c>
      <c r="D72" s="424">
        <v>7278</v>
      </c>
      <c r="E72" s="425">
        <f>ROUND(D72/12*$C$3,0)</f>
        <v>4246</v>
      </c>
      <c r="F72" s="424">
        <v>3113</v>
      </c>
      <c r="G72" s="426">
        <f t="shared" si="56"/>
        <v>73.316062176165815</v>
      </c>
      <c r="H72" s="354">
        <v>7430.4768999999997</v>
      </c>
      <c r="I72" s="354">
        <f t="shared" ref="I72:I73" si="62">ROUND(H72/12*$C$3,2)</f>
        <v>4334.4399999999996</v>
      </c>
      <c r="J72" s="354">
        <f t="shared" si="60"/>
        <v>4206.7072100000023</v>
      </c>
      <c r="K72" s="358">
        <f t="shared" si="3"/>
        <v>-127.73278999999729</v>
      </c>
      <c r="L72" s="358">
        <v>-3.2256799999999997</v>
      </c>
      <c r="M72" s="358">
        <v>4203.4815300000027</v>
      </c>
      <c r="N72" s="394">
        <f t="shared" si="58"/>
        <v>97.05307283063101</v>
      </c>
      <c r="O72" s="424"/>
      <c r="P72" s="71"/>
    </row>
    <row r="73" spans="1:16" ht="30.75" thickBot="1" x14ac:dyDescent="0.3">
      <c r="A73" s="25">
        <v>1</v>
      </c>
      <c r="B73" s="25">
        <v>1</v>
      </c>
      <c r="C73" s="78" t="s">
        <v>123</v>
      </c>
      <c r="D73" s="394">
        <v>15000</v>
      </c>
      <c r="E73" s="421">
        <f>ROUND(D73/12*$C$3,0)</f>
        <v>8750</v>
      </c>
      <c r="F73" s="394">
        <v>8857</v>
      </c>
      <c r="G73" s="394">
        <f t="shared" si="56"/>
        <v>101.22285714285715</v>
      </c>
      <c r="H73" s="354">
        <v>12165.3</v>
      </c>
      <c r="I73" s="354">
        <f t="shared" si="62"/>
        <v>7096.43</v>
      </c>
      <c r="J73" s="354">
        <f t="shared" si="60"/>
        <v>7183.2041399999989</v>
      </c>
      <c r="K73" s="358">
        <f t="shared" si="3"/>
        <v>86.774139999998624</v>
      </c>
      <c r="L73" s="358">
        <v>0</v>
      </c>
      <c r="M73" s="358">
        <v>7183.2041399999989</v>
      </c>
      <c r="N73" s="394">
        <f t="shared" si="58"/>
        <v>101.22278582329423</v>
      </c>
      <c r="O73" s="424"/>
      <c r="P73" s="71"/>
    </row>
    <row r="74" spans="1:16" ht="15" customHeight="1" thickBot="1" x14ac:dyDescent="0.3">
      <c r="A74" s="25">
        <v>1</v>
      </c>
      <c r="B74" s="25">
        <v>1</v>
      </c>
      <c r="C74" s="76" t="s">
        <v>3</v>
      </c>
      <c r="D74" s="408"/>
      <c r="E74" s="395"/>
      <c r="F74" s="395"/>
      <c r="G74" s="396"/>
      <c r="H74" s="397">
        <f t="shared" ref="H74:M74" si="63">H71+H68+H73</f>
        <v>41440.131859999994</v>
      </c>
      <c r="I74" s="397">
        <f t="shared" si="63"/>
        <v>24173.41</v>
      </c>
      <c r="J74" s="397">
        <f t="shared" si="63"/>
        <v>21919.853320000002</v>
      </c>
      <c r="K74" s="398">
        <f t="shared" si="63"/>
        <v>-2253.5566799999974</v>
      </c>
      <c r="L74" s="398">
        <f t="shared" si="63"/>
        <v>-7.7006399999999999</v>
      </c>
      <c r="M74" s="398">
        <f t="shared" si="63"/>
        <v>21912.152680000003</v>
      </c>
      <c r="N74" s="411">
        <f t="shared" si="58"/>
        <v>90.67753916389951</v>
      </c>
      <c r="O74" s="730"/>
      <c r="P74" s="71"/>
    </row>
    <row r="75" spans="1:16" x14ac:dyDescent="0.25">
      <c r="A75" s="25">
        <v>1</v>
      </c>
      <c r="B75" s="25">
        <v>1</v>
      </c>
      <c r="C75" s="21"/>
      <c r="D75" s="416"/>
      <c r="E75" s="416"/>
      <c r="F75" s="416"/>
      <c r="G75" s="412"/>
      <c r="H75" s="414"/>
      <c r="I75" s="414"/>
      <c r="J75" s="414"/>
      <c r="K75" s="414">
        <f t="shared" ref="K75:K138" si="64">J75-I75</f>
        <v>0</v>
      </c>
      <c r="L75" s="414"/>
      <c r="M75" s="414"/>
      <c r="N75" s="416"/>
      <c r="O75" s="731"/>
      <c r="P75" s="71"/>
    </row>
    <row r="76" spans="1:16" ht="29.25" x14ac:dyDescent="0.25">
      <c r="A76" s="25">
        <v>1</v>
      </c>
      <c r="B76" s="25">
        <v>1</v>
      </c>
      <c r="C76" s="49" t="s">
        <v>65</v>
      </c>
      <c r="D76" s="419"/>
      <c r="E76" s="419"/>
      <c r="F76" s="419"/>
      <c r="G76" s="349"/>
      <c r="H76" s="417"/>
      <c r="I76" s="417"/>
      <c r="J76" s="417"/>
      <c r="K76" s="417">
        <f t="shared" si="64"/>
        <v>0</v>
      </c>
      <c r="L76" s="417"/>
      <c r="M76" s="417"/>
      <c r="N76" s="419"/>
      <c r="O76" s="731"/>
      <c r="P76" s="71"/>
    </row>
    <row r="77" spans="1:16" ht="30" x14ac:dyDescent="0.25">
      <c r="A77" s="25">
        <v>1</v>
      </c>
      <c r="B77" s="25">
        <v>1</v>
      </c>
      <c r="C77" s="118" t="s">
        <v>120</v>
      </c>
      <c r="D77" s="392">
        <f>SUM(D78:D79)</f>
        <v>19015</v>
      </c>
      <c r="E77" s="392">
        <f>SUM(E78:E79)</f>
        <v>11092</v>
      </c>
      <c r="F77" s="392">
        <f>SUM(F78:F79)</f>
        <v>10209</v>
      </c>
      <c r="G77" s="392">
        <f t="shared" ref="G77:G82" si="65">F77/E77*100</f>
        <v>92.039307609087629</v>
      </c>
      <c r="H77" s="354">
        <f t="shared" ref="H77:M77" si="66">SUM(H78:H79)</f>
        <v>29963.340600000003</v>
      </c>
      <c r="I77" s="354">
        <f t="shared" si="66"/>
        <v>17478.62</v>
      </c>
      <c r="J77" s="354">
        <f t="shared" si="66"/>
        <v>15665.213240000003</v>
      </c>
      <c r="K77" s="354">
        <f t="shared" si="66"/>
        <v>-1813.4067599999971</v>
      </c>
      <c r="L77" s="354">
        <f t="shared" si="66"/>
        <v>-45.395420000000001</v>
      </c>
      <c r="M77" s="354">
        <f t="shared" si="66"/>
        <v>15619.817820000002</v>
      </c>
      <c r="N77" s="392">
        <f t="shared" ref="N77:N83" si="67">J77/I77*100</f>
        <v>89.625000371882919</v>
      </c>
      <c r="O77" s="424"/>
      <c r="P77" s="71"/>
    </row>
    <row r="78" spans="1:16" ht="30" x14ac:dyDescent="0.25">
      <c r="A78" s="25">
        <v>1</v>
      </c>
      <c r="B78" s="25">
        <v>1</v>
      </c>
      <c r="C78" s="47" t="s">
        <v>79</v>
      </c>
      <c r="D78" s="392">
        <v>14900</v>
      </c>
      <c r="E78" s="393">
        <f>ROUND(D78/12*$C$3,0)</f>
        <v>8692</v>
      </c>
      <c r="F78" s="392">
        <v>7712</v>
      </c>
      <c r="G78" s="392">
        <f t="shared" si="65"/>
        <v>88.72526461113668</v>
      </c>
      <c r="H78" s="354">
        <v>23710.845000000001</v>
      </c>
      <c r="I78" s="354">
        <f t="shared" ref="I78:I79" si="68">ROUND(H78/12*$C$3,2)</f>
        <v>13831.33</v>
      </c>
      <c r="J78" s="354">
        <f t="shared" ref="J78" si="69">M78-L78</f>
        <v>11744.350740000002</v>
      </c>
      <c r="K78" s="354">
        <f t="shared" si="64"/>
        <v>-2086.9792599999982</v>
      </c>
      <c r="L78" s="354">
        <v>-45.395420000000001</v>
      </c>
      <c r="M78" s="354">
        <v>11698.955320000001</v>
      </c>
      <c r="N78" s="392">
        <f t="shared" si="67"/>
        <v>84.911217793227422</v>
      </c>
      <c r="O78" s="424"/>
      <c r="P78" s="71"/>
    </row>
    <row r="79" spans="1:16" ht="30" x14ac:dyDescent="0.25">
      <c r="A79" s="25">
        <v>1</v>
      </c>
      <c r="B79" s="25">
        <v>1</v>
      </c>
      <c r="C79" s="47" t="s">
        <v>80</v>
      </c>
      <c r="D79" s="392">
        <v>4115</v>
      </c>
      <c r="E79" s="393">
        <f>ROUND(D79/12*$C$3,0)</f>
        <v>2400</v>
      </c>
      <c r="F79" s="392">
        <v>2497</v>
      </c>
      <c r="G79" s="394">
        <f t="shared" si="65"/>
        <v>104.04166666666667</v>
      </c>
      <c r="H79" s="354">
        <v>6252.4956000000002</v>
      </c>
      <c r="I79" s="354">
        <f t="shared" si="68"/>
        <v>3647.29</v>
      </c>
      <c r="J79" s="354">
        <f>M79-L79</f>
        <v>3920.8625000000011</v>
      </c>
      <c r="K79" s="354">
        <f t="shared" si="64"/>
        <v>273.57250000000113</v>
      </c>
      <c r="L79" s="354">
        <v>0</v>
      </c>
      <c r="M79" s="354">
        <v>3920.8625000000011</v>
      </c>
      <c r="N79" s="392">
        <f t="shared" si="67"/>
        <v>107.50070600363561</v>
      </c>
      <c r="O79" s="424"/>
      <c r="P79" s="71"/>
    </row>
    <row r="80" spans="1:16" ht="30" x14ac:dyDescent="0.25">
      <c r="A80" s="25">
        <v>1</v>
      </c>
      <c r="B80" s="25">
        <v>1</v>
      </c>
      <c r="C80" s="118" t="s">
        <v>112</v>
      </c>
      <c r="D80" s="392">
        <f>SUM(D81)</f>
        <v>8139</v>
      </c>
      <c r="E80" s="392">
        <f t="shared" ref="E80:M80" si="70">SUM(E81)</f>
        <v>4748</v>
      </c>
      <c r="F80" s="392">
        <f t="shared" si="70"/>
        <v>2483</v>
      </c>
      <c r="G80" s="394">
        <f t="shared" si="65"/>
        <v>52.295703454085931</v>
      </c>
      <c r="H80" s="354">
        <f t="shared" si="70"/>
        <v>7191.2134499999993</v>
      </c>
      <c r="I80" s="354">
        <f t="shared" si="70"/>
        <v>4194.87</v>
      </c>
      <c r="J80" s="354">
        <f t="shared" si="70"/>
        <v>2974.8586900000005</v>
      </c>
      <c r="K80" s="354">
        <f t="shared" si="70"/>
        <v>-1220.0113099999994</v>
      </c>
      <c r="L80" s="354">
        <f t="shared" si="70"/>
        <v>0</v>
      </c>
      <c r="M80" s="354">
        <f t="shared" si="70"/>
        <v>2974.8586900000005</v>
      </c>
      <c r="N80" s="392">
        <f t="shared" si="67"/>
        <v>70.916588356730969</v>
      </c>
      <c r="O80" s="424"/>
      <c r="P80" s="71"/>
    </row>
    <row r="81" spans="1:17" ht="30" x14ac:dyDescent="0.25">
      <c r="A81" s="25">
        <v>1</v>
      </c>
      <c r="B81" s="25">
        <v>1</v>
      </c>
      <c r="C81" s="171" t="s">
        <v>108</v>
      </c>
      <c r="D81" s="394">
        <v>8139</v>
      </c>
      <c r="E81" s="421">
        <f>ROUND(D81/12*$C$3,0)</f>
        <v>4748</v>
      </c>
      <c r="F81" s="428">
        <v>2483</v>
      </c>
      <c r="G81" s="394">
        <f t="shared" si="65"/>
        <v>52.295703454085931</v>
      </c>
      <c r="H81" s="354">
        <v>7191.2134499999993</v>
      </c>
      <c r="I81" s="354">
        <f t="shared" ref="I81:I82" si="71">ROUND(H81/12*$C$3,2)</f>
        <v>4194.87</v>
      </c>
      <c r="J81" s="354">
        <f t="shared" ref="J81:J82" si="72">M81-L81</f>
        <v>2974.8586900000005</v>
      </c>
      <c r="K81" s="358">
        <f t="shared" si="64"/>
        <v>-1220.0113099999994</v>
      </c>
      <c r="L81" s="358">
        <v>0</v>
      </c>
      <c r="M81" s="358">
        <v>2974.8586900000005</v>
      </c>
      <c r="N81" s="394">
        <f t="shared" si="67"/>
        <v>70.916588356730969</v>
      </c>
      <c r="O81" s="424"/>
      <c r="P81" s="71"/>
    </row>
    <row r="82" spans="1:17" ht="30.75" thickBot="1" x14ac:dyDescent="0.3">
      <c r="A82" s="25">
        <v>1</v>
      </c>
      <c r="B82" s="25">
        <v>1</v>
      </c>
      <c r="C82" s="78" t="s">
        <v>123</v>
      </c>
      <c r="D82" s="392">
        <v>20000</v>
      </c>
      <c r="E82" s="393">
        <f>ROUND(D82/12*$C$3,0)</f>
        <v>11667</v>
      </c>
      <c r="F82" s="392">
        <v>10217</v>
      </c>
      <c r="G82" s="394">
        <f t="shared" si="65"/>
        <v>87.571783663323913</v>
      </c>
      <c r="H82" s="354">
        <v>16220.4</v>
      </c>
      <c r="I82" s="354">
        <f t="shared" si="71"/>
        <v>9461.9</v>
      </c>
      <c r="J82" s="354">
        <f t="shared" si="72"/>
        <v>8287.8133800000014</v>
      </c>
      <c r="K82" s="354">
        <f t="shared" si="64"/>
        <v>-1174.0866199999982</v>
      </c>
      <c r="L82" s="354">
        <v>-1.78424</v>
      </c>
      <c r="M82" s="354">
        <v>8286.0291400000006</v>
      </c>
      <c r="N82" s="392">
        <f t="shared" si="67"/>
        <v>87.591428571428594</v>
      </c>
      <c r="O82" s="424"/>
      <c r="P82" s="71"/>
    </row>
    <row r="83" spans="1:17" ht="15" customHeight="1" thickBot="1" x14ac:dyDescent="0.3">
      <c r="A83" s="25">
        <v>1</v>
      </c>
      <c r="B83" s="25">
        <v>1</v>
      </c>
      <c r="C83" s="76" t="s">
        <v>3</v>
      </c>
      <c r="D83" s="399"/>
      <c r="E83" s="399"/>
      <c r="F83" s="399"/>
      <c r="G83" s="409"/>
      <c r="H83" s="429">
        <f t="shared" ref="H83:M83" si="73">H80+H77+H82</f>
        <v>53374.954050000008</v>
      </c>
      <c r="I83" s="429">
        <f t="shared" si="73"/>
        <v>31135.39</v>
      </c>
      <c r="J83" s="429">
        <f t="shared" si="73"/>
        <v>26927.885310000005</v>
      </c>
      <c r="K83" s="429">
        <f t="shared" si="73"/>
        <v>-4207.5046899999943</v>
      </c>
      <c r="L83" s="429">
        <f t="shared" si="73"/>
        <v>-47.179659999999998</v>
      </c>
      <c r="M83" s="429">
        <f t="shared" si="73"/>
        <v>26880.705650000004</v>
      </c>
      <c r="N83" s="411">
        <f t="shared" si="67"/>
        <v>86.486423680577005</v>
      </c>
      <c r="O83" s="730"/>
      <c r="P83" s="71"/>
    </row>
    <row r="84" spans="1:17" x14ac:dyDescent="0.25">
      <c r="A84" s="25">
        <v>1</v>
      </c>
      <c r="B84" s="25">
        <v>1</v>
      </c>
      <c r="C84" s="21"/>
      <c r="D84" s="412"/>
      <c r="E84" s="412"/>
      <c r="F84" s="412"/>
      <c r="G84" s="412"/>
      <c r="H84" s="414"/>
      <c r="I84" s="414"/>
      <c r="J84" s="414"/>
      <c r="K84" s="414">
        <f t="shared" si="64"/>
        <v>0</v>
      </c>
      <c r="L84" s="414"/>
      <c r="M84" s="414"/>
      <c r="N84" s="416"/>
      <c r="O84" s="731"/>
      <c r="P84" s="71"/>
    </row>
    <row r="85" spans="1:17" ht="29.25" x14ac:dyDescent="0.25">
      <c r="A85" s="25">
        <v>1</v>
      </c>
      <c r="B85" s="25">
        <v>1</v>
      </c>
      <c r="C85" s="18" t="s">
        <v>66</v>
      </c>
      <c r="D85" s="349"/>
      <c r="E85" s="349"/>
      <c r="F85" s="349"/>
      <c r="G85" s="349"/>
      <c r="H85" s="354"/>
      <c r="I85" s="349"/>
      <c r="J85" s="354"/>
      <c r="K85" s="354"/>
      <c r="L85" s="354"/>
      <c r="M85" s="349"/>
      <c r="N85" s="427"/>
      <c r="O85" s="729"/>
      <c r="P85" s="71"/>
    </row>
    <row r="86" spans="1:17" ht="30" x14ac:dyDescent="0.25">
      <c r="A86" s="25">
        <v>1</v>
      </c>
      <c r="B86" s="25">
        <v>1</v>
      </c>
      <c r="C86" s="118" t="s">
        <v>120</v>
      </c>
      <c r="D86" s="392">
        <f>SUM(D87:D90)</f>
        <v>8896</v>
      </c>
      <c r="E86" s="392">
        <f>SUM(E87:E90)</f>
        <v>5190</v>
      </c>
      <c r="F86" s="392">
        <f>SUM(F87:F90)</f>
        <v>5425</v>
      </c>
      <c r="G86" s="430">
        <f t="shared" ref="G86:G94" si="74">F86/E86*100</f>
        <v>104.52793834296725</v>
      </c>
      <c r="H86" s="354">
        <f t="shared" ref="H86:M86" si="75">SUM(H87:H90)</f>
        <v>12295.09006</v>
      </c>
      <c r="I86" s="354">
        <f t="shared" si="75"/>
        <v>7172.14</v>
      </c>
      <c r="J86" s="354">
        <f t="shared" si="75"/>
        <v>8429.0836799999997</v>
      </c>
      <c r="K86" s="354">
        <f t="shared" si="75"/>
        <v>1256.9436799999999</v>
      </c>
      <c r="L86" s="354">
        <f t="shared" si="75"/>
        <v>-48.437740000000005</v>
      </c>
      <c r="M86" s="354">
        <f t="shared" si="75"/>
        <v>8380.6459400000003</v>
      </c>
      <c r="N86" s="392">
        <f t="shared" ref="N86:N96" si="76">J86/I86*100</f>
        <v>117.52536453555005</v>
      </c>
      <c r="O86" s="424"/>
      <c r="P86" s="71"/>
    </row>
    <row r="87" spans="1:17" ht="29.25" customHeight="1" x14ac:dyDescent="0.25">
      <c r="A87" s="25">
        <v>1</v>
      </c>
      <c r="B87" s="25">
        <v>1</v>
      </c>
      <c r="C87" s="47" t="s">
        <v>79</v>
      </c>
      <c r="D87" s="392">
        <v>6942</v>
      </c>
      <c r="E87" s="393">
        <f t="shared" ref="E87:E94" si="77">ROUND(D87/12*$C$3,0)</f>
        <v>4050</v>
      </c>
      <c r="F87" s="393">
        <v>4053</v>
      </c>
      <c r="G87" s="430">
        <f t="shared" si="74"/>
        <v>100.07407407407408</v>
      </c>
      <c r="H87" s="354">
        <v>8753.5051000000003</v>
      </c>
      <c r="I87" s="354">
        <f t="shared" ref="I87:I90" si="78">ROUND(H87/12*$C$3,2)</f>
        <v>5106.21</v>
      </c>
      <c r="J87" s="354">
        <f t="shared" ref="J87:J90" si="79">M87-L87</f>
        <v>5757.1979299999994</v>
      </c>
      <c r="K87" s="354">
        <f t="shared" si="64"/>
        <v>650.98792999999932</v>
      </c>
      <c r="L87" s="354">
        <v>-19.08182</v>
      </c>
      <c r="M87" s="354">
        <v>5738.116109999999</v>
      </c>
      <c r="N87" s="392">
        <f t="shared" si="76"/>
        <v>112.74894549969545</v>
      </c>
      <c r="O87" s="424"/>
      <c r="P87" s="71"/>
    </row>
    <row r="88" spans="1:17" ht="26.25" customHeight="1" x14ac:dyDescent="0.25">
      <c r="A88" s="25">
        <v>1</v>
      </c>
      <c r="B88" s="25">
        <v>1</v>
      </c>
      <c r="C88" s="47" t="s">
        <v>80</v>
      </c>
      <c r="D88" s="392">
        <v>1809</v>
      </c>
      <c r="E88" s="393">
        <f t="shared" si="77"/>
        <v>1055</v>
      </c>
      <c r="F88" s="393">
        <v>1232</v>
      </c>
      <c r="G88" s="430">
        <f t="shared" si="74"/>
        <v>116.77725118483413</v>
      </c>
      <c r="H88" s="354">
        <v>2748.66696</v>
      </c>
      <c r="I88" s="354">
        <f t="shared" si="78"/>
        <v>1603.39</v>
      </c>
      <c r="J88" s="354">
        <f t="shared" si="79"/>
        <v>1900.8413500000006</v>
      </c>
      <c r="K88" s="354">
        <f t="shared" si="64"/>
        <v>297.4513500000005</v>
      </c>
      <c r="L88" s="354">
        <v>-12.403880000000001</v>
      </c>
      <c r="M88" s="354">
        <v>1888.4374700000005</v>
      </c>
      <c r="N88" s="392">
        <f t="shared" si="76"/>
        <v>118.55140358864658</v>
      </c>
      <c r="O88" s="424"/>
      <c r="P88" s="71"/>
    </row>
    <row r="89" spans="1:17" ht="27.75" customHeight="1" x14ac:dyDescent="0.25">
      <c r="A89" s="25">
        <v>1</v>
      </c>
      <c r="B89" s="25">
        <v>1</v>
      </c>
      <c r="C89" s="47" t="s">
        <v>114</v>
      </c>
      <c r="D89" s="392">
        <v>97</v>
      </c>
      <c r="E89" s="393">
        <f t="shared" si="77"/>
        <v>57</v>
      </c>
      <c r="F89" s="393">
        <v>92</v>
      </c>
      <c r="G89" s="430">
        <f t="shared" si="74"/>
        <v>161.40350877192981</v>
      </c>
      <c r="H89" s="354">
        <v>530.43479999999988</v>
      </c>
      <c r="I89" s="354">
        <f t="shared" si="78"/>
        <v>309.42</v>
      </c>
      <c r="J89" s="354">
        <f t="shared" si="79"/>
        <v>508.5612000000001</v>
      </c>
      <c r="K89" s="354">
        <f t="shared" si="64"/>
        <v>199.14120000000008</v>
      </c>
      <c r="L89" s="354">
        <v>-16.95204</v>
      </c>
      <c r="M89" s="354">
        <v>491.60916000000009</v>
      </c>
      <c r="N89" s="392">
        <f t="shared" si="76"/>
        <v>164.35951134380454</v>
      </c>
      <c r="O89" s="424"/>
      <c r="P89" s="71"/>
    </row>
    <row r="90" spans="1:17" ht="27.75" customHeight="1" x14ac:dyDescent="0.25">
      <c r="A90" s="25">
        <v>1</v>
      </c>
      <c r="B90" s="25">
        <v>1</v>
      </c>
      <c r="C90" s="47" t="s">
        <v>115</v>
      </c>
      <c r="D90" s="392">
        <v>48</v>
      </c>
      <c r="E90" s="393">
        <f t="shared" si="77"/>
        <v>28</v>
      </c>
      <c r="F90" s="393">
        <v>48</v>
      </c>
      <c r="G90" s="430">
        <f t="shared" si="74"/>
        <v>171.42857142857142</v>
      </c>
      <c r="H90" s="354">
        <v>262.48319999999995</v>
      </c>
      <c r="I90" s="354">
        <f t="shared" si="78"/>
        <v>153.12</v>
      </c>
      <c r="J90" s="354">
        <f t="shared" si="79"/>
        <v>262.48320000000001</v>
      </c>
      <c r="K90" s="354">
        <f t="shared" si="64"/>
        <v>109.36320000000001</v>
      </c>
      <c r="L90" s="354">
        <v>0</v>
      </c>
      <c r="M90" s="354">
        <v>262.48320000000001</v>
      </c>
      <c r="N90" s="392">
        <f t="shared" si="76"/>
        <v>171.42319749216301</v>
      </c>
      <c r="O90" s="424"/>
      <c r="P90" s="71"/>
    </row>
    <row r="91" spans="1:17" ht="45.75" customHeight="1" x14ac:dyDescent="0.25">
      <c r="A91" s="25">
        <v>1</v>
      </c>
      <c r="B91" s="25">
        <v>1</v>
      </c>
      <c r="C91" s="140" t="s">
        <v>112</v>
      </c>
      <c r="D91" s="392">
        <f>SUM(D92:D94)</f>
        <v>8123</v>
      </c>
      <c r="E91" s="392">
        <f>SUM(E92:E94)</f>
        <v>4739</v>
      </c>
      <c r="F91" s="392">
        <f>SUM(F92:F94)</f>
        <v>4415</v>
      </c>
      <c r="G91" s="430">
        <f t="shared" si="74"/>
        <v>93.163114581135261</v>
      </c>
      <c r="H91" s="354">
        <f t="shared" ref="H91:M91" si="80">SUM(H92:H94)</f>
        <v>10566.113349999998</v>
      </c>
      <c r="I91" s="354">
        <f t="shared" si="80"/>
        <v>6163.5700000000006</v>
      </c>
      <c r="J91" s="354">
        <f t="shared" si="80"/>
        <v>7688.9123999999983</v>
      </c>
      <c r="K91" s="354">
        <f t="shared" si="80"/>
        <v>1525.3423999999982</v>
      </c>
      <c r="L91" s="354">
        <f t="shared" si="80"/>
        <v>-114.03891</v>
      </c>
      <c r="M91" s="354">
        <f t="shared" si="80"/>
        <v>7574.8734899999981</v>
      </c>
      <c r="N91" s="392">
        <f t="shared" si="76"/>
        <v>124.74770952548599</v>
      </c>
      <c r="O91" s="424"/>
      <c r="P91" s="71"/>
    </row>
    <row r="92" spans="1:17" ht="30" x14ac:dyDescent="0.25">
      <c r="A92" s="25">
        <v>1</v>
      </c>
      <c r="B92" s="25">
        <v>1</v>
      </c>
      <c r="C92" s="47" t="s">
        <v>108</v>
      </c>
      <c r="D92" s="392">
        <v>2793</v>
      </c>
      <c r="E92" s="393">
        <f t="shared" si="77"/>
        <v>1629</v>
      </c>
      <c r="F92" s="392">
        <v>1241</v>
      </c>
      <c r="G92" s="430">
        <f t="shared" si="74"/>
        <v>76.181706568446899</v>
      </c>
      <c r="H92" s="354">
        <v>1107.75515</v>
      </c>
      <c r="I92" s="354">
        <f t="shared" ref="I92:I95" si="81">ROUND(H92/12*$C$3,2)</f>
        <v>646.19000000000005</v>
      </c>
      <c r="J92" s="354">
        <f t="shared" ref="J92:J94" si="82">M92-L92</f>
        <v>1659.6204500000001</v>
      </c>
      <c r="K92" s="354">
        <f t="shared" si="64"/>
        <v>1013.4304500000001</v>
      </c>
      <c r="L92" s="354">
        <v>-90.465389999999999</v>
      </c>
      <c r="M92" s="354">
        <v>1569.15506</v>
      </c>
      <c r="N92" s="392">
        <f t="shared" si="76"/>
        <v>256.83165168139402</v>
      </c>
      <c r="O92" s="424"/>
      <c r="P92" s="71"/>
    </row>
    <row r="93" spans="1:17" ht="57" customHeight="1" x14ac:dyDescent="0.25">
      <c r="A93" s="25">
        <v>1</v>
      </c>
      <c r="B93" s="25">
        <v>1</v>
      </c>
      <c r="C93" s="47" t="s">
        <v>118</v>
      </c>
      <c r="D93" s="392">
        <v>3500</v>
      </c>
      <c r="E93" s="393">
        <f t="shared" si="77"/>
        <v>2042</v>
      </c>
      <c r="F93" s="393">
        <v>2067</v>
      </c>
      <c r="G93" s="430">
        <f t="shared" si="74"/>
        <v>101.22428991185113</v>
      </c>
      <c r="H93" s="354">
        <v>7743.5749999999989</v>
      </c>
      <c r="I93" s="354">
        <f t="shared" si="81"/>
        <v>4517.09</v>
      </c>
      <c r="J93" s="354">
        <f t="shared" si="82"/>
        <v>5027.8937799999985</v>
      </c>
      <c r="K93" s="354">
        <f t="shared" si="64"/>
        <v>510.80377999999837</v>
      </c>
      <c r="L93" s="354">
        <v>-23.05904</v>
      </c>
      <c r="M93" s="354">
        <v>5004.8347399999984</v>
      </c>
      <c r="N93" s="392">
        <f t="shared" si="76"/>
        <v>111.30824889475299</v>
      </c>
      <c r="O93" s="424"/>
      <c r="P93" s="71"/>
    </row>
    <row r="94" spans="1:17" ht="43.5" customHeight="1" x14ac:dyDescent="0.25">
      <c r="A94" s="25">
        <v>1</v>
      </c>
      <c r="B94" s="25">
        <v>1</v>
      </c>
      <c r="C94" s="47" t="s">
        <v>109</v>
      </c>
      <c r="D94" s="392">
        <v>1830</v>
      </c>
      <c r="E94" s="393">
        <f t="shared" si="77"/>
        <v>1068</v>
      </c>
      <c r="F94" s="393">
        <v>1107</v>
      </c>
      <c r="G94" s="430">
        <f t="shared" si="74"/>
        <v>103.65168539325842</v>
      </c>
      <c r="H94" s="354">
        <v>1714.7831999999999</v>
      </c>
      <c r="I94" s="354">
        <f t="shared" si="81"/>
        <v>1000.29</v>
      </c>
      <c r="J94" s="354">
        <f t="shared" si="82"/>
        <v>1001.3981699999998</v>
      </c>
      <c r="K94" s="354">
        <f t="shared" si="64"/>
        <v>1.1081699999998591</v>
      </c>
      <c r="L94" s="354">
        <v>-0.51448000000000005</v>
      </c>
      <c r="M94" s="354">
        <v>1000.8836899999998</v>
      </c>
      <c r="N94" s="392">
        <f t="shared" si="76"/>
        <v>100.110784872387</v>
      </c>
      <c r="O94" s="424"/>
      <c r="P94" s="71"/>
    </row>
    <row r="95" spans="1:17" ht="30" customHeight="1" thickBot="1" x14ac:dyDescent="0.3">
      <c r="A95" s="25">
        <v>1</v>
      </c>
      <c r="B95" s="25">
        <v>1</v>
      </c>
      <c r="C95" s="78" t="s">
        <v>123</v>
      </c>
      <c r="D95" s="392">
        <v>17400</v>
      </c>
      <c r="E95" s="393">
        <f>ROUND(D95/12*$C$3,0)</f>
        <v>10150</v>
      </c>
      <c r="F95" s="393">
        <v>9953</v>
      </c>
      <c r="G95" s="430">
        <f>F95/E95*100</f>
        <v>98.059113300492612</v>
      </c>
      <c r="H95" s="354">
        <v>14111.748</v>
      </c>
      <c r="I95" s="354">
        <f t="shared" si="81"/>
        <v>8231.85</v>
      </c>
      <c r="J95" s="354">
        <f>M95-L95</f>
        <v>8072.0820599999979</v>
      </c>
      <c r="K95" s="358">
        <f t="shared" si="64"/>
        <v>-159.76794000000245</v>
      </c>
      <c r="L95" s="358">
        <v>-3.0202499999999999</v>
      </c>
      <c r="M95" s="358">
        <v>8069.0618099999983</v>
      </c>
      <c r="N95" s="394">
        <f t="shared" si="76"/>
        <v>98.059149036972215</v>
      </c>
      <c r="O95" s="424"/>
      <c r="P95" s="71"/>
    </row>
    <row r="96" spans="1:17" s="23" customFormat="1" ht="15.75" thickBot="1" x14ac:dyDescent="0.3">
      <c r="A96" s="25">
        <v>1</v>
      </c>
      <c r="B96" s="25">
        <v>1</v>
      </c>
      <c r="C96" s="81" t="s">
        <v>3</v>
      </c>
      <c r="D96" s="399"/>
      <c r="E96" s="399"/>
      <c r="F96" s="399"/>
      <c r="G96" s="431"/>
      <c r="H96" s="429">
        <f t="shared" ref="H96:M96" si="83">H91+H86+H95</f>
        <v>36972.951409999994</v>
      </c>
      <c r="I96" s="429">
        <f t="shared" si="83"/>
        <v>21567.56</v>
      </c>
      <c r="J96" s="429">
        <f t="shared" si="83"/>
        <v>24190.078139999994</v>
      </c>
      <c r="K96" s="429">
        <f t="shared" si="83"/>
        <v>2622.5181399999956</v>
      </c>
      <c r="L96" s="429">
        <f t="shared" si="83"/>
        <v>-165.49690000000001</v>
      </c>
      <c r="M96" s="429">
        <f t="shared" si="83"/>
        <v>24024.581239999996</v>
      </c>
      <c r="N96" s="411">
        <f t="shared" si="76"/>
        <v>112.15954952716021</v>
      </c>
      <c r="O96" s="730"/>
      <c r="P96" s="71"/>
      <c r="Q96" s="290"/>
    </row>
    <row r="97" spans="1:16" ht="15" customHeight="1" x14ac:dyDescent="0.25">
      <c r="A97" s="25">
        <v>1</v>
      </c>
      <c r="B97" s="25">
        <v>1</v>
      </c>
      <c r="C97" s="21"/>
      <c r="D97" s="416"/>
      <c r="E97" s="416"/>
      <c r="F97" s="416"/>
      <c r="G97" s="412"/>
      <c r="H97" s="414"/>
      <c r="I97" s="414"/>
      <c r="J97" s="414"/>
      <c r="K97" s="414">
        <f t="shared" si="64"/>
        <v>0</v>
      </c>
      <c r="L97" s="414"/>
      <c r="M97" s="414"/>
      <c r="N97" s="416"/>
      <c r="O97" s="731"/>
      <c r="P97" s="71"/>
    </row>
    <row r="98" spans="1:16" ht="29.25" x14ac:dyDescent="0.25">
      <c r="A98" s="25">
        <v>1</v>
      </c>
      <c r="B98" s="25">
        <v>1</v>
      </c>
      <c r="C98" s="18" t="s">
        <v>67</v>
      </c>
      <c r="D98" s="419"/>
      <c r="E98" s="419"/>
      <c r="F98" s="419"/>
      <c r="G98" s="349"/>
      <c r="H98" s="417"/>
      <c r="I98" s="417"/>
      <c r="J98" s="352"/>
      <c r="K98" s="352">
        <f t="shared" si="64"/>
        <v>0</v>
      </c>
      <c r="L98" s="352"/>
      <c r="M98" s="352"/>
      <c r="N98" s="419"/>
      <c r="O98" s="731"/>
      <c r="P98" s="71"/>
    </row>
    <row r="99" spans="1:16" ht="42" customHeight="1" x14ac:dyDescent="0.25">
      <c r="A99" s="25">
        <v>1</v>
      </c>
      <c r="B99" s="25">
        <v>1</v>
      </c>
      <c r="C99" s="118" t="s">
        <v>120</v>
      </c>
      <c r="D99" s="392">
        <f>SUM(D100:D103)</f>
        <v>7135</v>
      </c>
      <c r="E99" s="393">
        <f>SUM(E100:E103)</f>
        <v>4163</v>
      </c>
      <c r="F99" s="392">
        <f>SUM(F100:F103)</f>
        <v>3662</v>
      </c>
      <c r="G99" s="392">
        <f t="shared" ref="G99:G107" si="84">F99/E99*100</f>
        <v>87.965409560413164</v>
      </c>
      <c r="H99" s="354">
        <f t="shared" ref="H99:M99" si="85">SUM(H100:H103)</f>
        <v>11114.530369999999</v>
      </c>
      <c r="I99" s="354">
        <f t="shared" si="85"/>
        <v>6483.4800000000005</v>
      </c>
      <c r="J99" s="354">
        <f t="shared" si="85"/>
        <v>5876.4491300000009</v>
      </c>
      <c r="K99" s="354">
        <f t="shared" si="85"/>
        <v>-607.03086999999925</v>
      </c>
      <c r="L99" s="354">
        <f t="shared" si="85"/>
        <v>-13.357109999999999</v>
      </c>
      <c r="M99" s="354">
        <f t="shared" si="85"/>
        <v>5863.092020000001</v>
      </c>
      <c r="N99" s="392">
        <f t="shared" ref="N99:N109" si="86">J99/I99*100</f>
        <v>90.637267794456065</v>
      </c>
      <c r="O99" s="424"/>
      <c r="P99" s="71"/>
    </row>
    <row r="100" spans="1:16" ht="35.25" customHeight="1" x14ac:dyDescent="0.25">
      <c r="A100" s="25">
        <v>1</v>
      </c>
      <c r="B100" s="25">
        <v>1</v>
      </c>
      <c r="C100" s="47" t="s">
        <v>79</v>
      </c>
      <c r="D100" s="392">
        <v>5669</v>
      </c>
      <c r="E100" s="393">
        <f t="shared" ref="E100:E107" si="87">ROUND(D100/12*$C$3,0)</f>
        <v>3307</v>
      </c>
      <c r="F100" s="392">
        <v>2754</v>
      </c>
      <c r="G100" s="392">
        <f t="shared" si="84"/>
        <v>83.277895373450264</v>
      </c>
      <c r="H100" s="354">
        <v>8381.5644499999999</v>
      </c>
      <c r="I100" s="354">
        <f t="shared" ref="I100:I103" si="88">ROUND(H100/12*$C$3,2)</f>
        <v>4889.25</v>
      </c>
      <c r="J100" s="354">
        <f t="shared" ref="J100:J103" si="89">M100-L100</f>
        <v>4038.6972100000007</v>
      </c>
      <c r="K100" s="354">
        <f t="shared" si="64"/>
        <v>-850.55278999999928</v>
      </c>
      <c r="L100" s="354">
        <v>-5.6025400000000003</v>
      </c>
      <c r="M100" s="354">
        <v>4033.0946700000009</v>
      </c>
      <c r="N100" s="392">
        <f t="shared" si="86"/>
        <v>82.603614255765208</v>
      </c>
      <c r="O100" s="424"/>
      <c r="P100" s="71"/>
    </row>
    <row r="101" spans="1:16" ht="31.5" customHeight="1" x14ac:dyDescent="0.25">
      <c r="A101" s="25">
        <v>1</v>
      </c>
      <c r="B101" s="25">
        <v>1</v>
      </c>
      <c r="C101" s="47" t="s">
        <v>80</v>
      </c>
      <c r="D101" s="392">
        <v>1338</v>
      </c>
      <c r="E101" s="393">
        <f t="shared" si="87"/>
        <v>781</v>
      </c>
      <c r="F101" s="392">
        <v>787</v>
      </c>
      <c r="G101" s="392">
        <f t="shared" si="84"/>
        <v>100.76824583866836</v>
      </c>
      <c r="H101" s="354">
        <v>2033.01072</v>
      </c>
      <c r="I101" s="354">
        <f t="shared" si="88"/>
        <v>1185.92</v>
      </c>
      <c r="J101" s="354">
        <f t="shared" si="89"/>
        <v>1176.0755200000001</v>
      </c>
      <c r="K101" s="354">
        <f t="shared" si="64"/>
        <v>-9.8444799999999759</v>
      </c>
      <c r="L101" s="354">
        <v>-0.64564999999999995</v>
      </c>
      <c r="M101" s="354">
        <v>1175.4298700000002</v>
      </c>
      <c r="N101" s="392">
        <f t="shared" si="86"/>
        <v>99.169886670264447</v>
      </c>
      <c r="O101" s="424"/>
      <c r="P101" s="71"/>
    </row>
    <row r="102" spans="1:16" ht="28.5" customHeight="1" x14ac:dyDescent="0.25">
      <c r="A102" s="25">
        <v>1</v>
      </c>
      <c r="B102" s="25">
        <v>1</v>
      </c>
      <c r="C102" s="47" t="s">
        <v>114</v>
      </c>
      <c r="D102" s="392">
        <v>90</v>
      </c>
      <c r="E102" s="393">
        <f t="shared" si="87"/>
        <v>53</v>
      </c>
      <c r="F102" s="392">
        <v>81</v>
      </c>
      <c r="G102" s="392">
        <f t="shared" si="84"/>
        <v>152.83018867924528</v>
      </c>
      <c r="H102" s="354">
        <v>492.15599999999995</v>
      </c>
      <c r="I102" s="354">
        <f t="shared" si="88"/>
        <v>287.08999999999997</v>
      </c>
      <c r="J102" s="354">
        <f t="shared" si="89"/>
        <v>442.94040000000001</v>
      </c>
      <c r="K102" s="354">
        <f t="shared" si="64"/>
        <v>155.85040000000004</v>
      </c>
      <c r="L102" s="354">
        <v>-3.8278799999999999</v>
      </c>
      <c r="M102" s="354">
        <v>439.11252000000002</v>
      </c>
      <c r="N102" s="392">
        <f t="shared" si="86"/>
        <v>154.28625169807378</v>
      </c>
      <c r="O102" s="424"/>
      <c r="P102" s="71"/>
    </row>
    <row r="103" spans="1:16" ht="27.75" customHeight="1" x14ac:dyDescent="0.25">
      <c r="A103" s="25">
        <v>1</v>
      </c>
      <c r="B103" s="25">
        <v>1</v>
      </c>
      <c r="C103" s="47" t="s">
        <v>115</v>
      </c>
      <c r="D103" s="392">
        <v>38</v>
      </c>
      <c r="E103" s="393">
        <f t="shared" si="87"/>
        <v>22</v>
      </c>
      <c r="F103" s="392">
        <v>40</v>
      </c>
      <c r="G103" s="392">
        <f t="shared" si="84"/>
        <v>181.81818181818181</v>
      </c>
      <c r="H103" s="354">
        <v>207.79919999999998</v>
      </c>
      <c r="I103" s="354">
        <f t="shared" si="88"/>
        <v>121.22</v>
      </c>
      <c r="J103" s="354">
        <f t="shared" si="89"/>
        <v>218.73599999999999</v>
      </c>
      <c r="K103" s="354">
        <f t="shared" si="64"/>
        <v>97.515999999999991</v>
      </c>
      <c r="L103" s="354">
        <v>-3.28104</v>
      </c>
      <c r="M103" s="354">
        <v>215.45496</v>
      </c>
      <c r="N103" s="392">
        <f t="shared" si="86"/>
        <v>180.44547104438212</v>
      </c>
      <c r="O103" s="424"/>
      <c r="P103" s="71"/>
    </row>
    <row r="104" spans="1:16" ht="43.5" customHeight="1" x14ac:dyDescent="0.25">
      <c r="A104" s="25">
        <v>1</v>
      </c>
      <c r="B104" s="25">
        <v>1</v>
      </c>
      <c r="C104" s="140" t="s">
        <v>112</v>
      </c>
      <c r="D104" s="392">
        <f>SUM(D105:D107)</f>
        <v>8662</v>
      </c>
      <c r="E104" s="392">
        <f>SUM(E105:E107)</f>
        <v>5053</v>
      </c>
      <c r="F104" s="392">
        <f>SUM(F105:F107)</f>
        <v>4220</v>
      </c>
      <c r="G104" s="392">
        <f t="shared" si="84"/>
        <v>83.514743716604002</v>
      </c>
      <c r="H104" s="354">
        <f t="shared" ref="H104:M104" si="90">SUM(H105:H107)</f>
        <v>12860.732479999999</v>
      </c>
      <c r="I104" s="354">
        <f t="shared" si="90"/>
        <v>7502.0899999999992</v>
      </c>
      <c r="J104" s="354">
        <f t="shared" si="90"/>
        <v>8866.1450200000018</v>
      </c>
      <c r="K104" s="354">
        <f t="shared" si="90"/>
        <v>1364.0550200000012</v>
      </c>
      <c r="L104" s="354">
        <f t="shared" si="90"/>
        <v>-11.99844</v>
      </c>
      <c r="M104" s="354">
        <f t="shared" si="90"/>
        <v>8854.1465800000005</v>
      </c>
      <c r="N104" s="392">
        <f t="shared" si="86"/>
        <v>118.18233345641018</v>
      </c>
      <c r="O104" s="424"/>
      <c r="P104" s="71"/>
    </row>
    <row r="105" spans="1:16" ht="43.5" customHeight="1" x14ac:dyDescent="0.25">
      <c r="A105" s="25">
        <v>1</v>
      </c>
      <c r="B105" s="25">
        <v>1</v>
      </c>
      <c r="C105" s="47" t="s">
        <v>108</v>
      </c>
      <c r="D105" s="392">
        <v>4300</v>
      </c>
      <c r="E105" s="393">
        <f t="shared" si="87"/>
        <v>2508</v>
      </c>
      <c r="F105" s="392">
        <v>1863</v>
      </c>
      <c r="G105" s="392">
        <f t="shared" si="84"/>
        <v>74.282296650717711</v>
      </c>
      <c r="H105" s="354">
        <v>3799.2649999999999</v>
      </c>
      <c r="I105" s="354">
        <f t="shared" ref="I105:I108" si="91">ROUND(H105/12*$C$3,2)</f>
        <v>2216.2399999999998</v>
      </c>
      <c r="J105" s="354">
        <f t="shared" ref="J105:J108" si="92">M105-L105</f>
        <v>2976.06131</v>
      </c>
      <c r="K105" s="354">
        <f t="shared" si="64"/>
        <v>759.82131000000027</v>
      </c>
      <c r="L105" s="354">
        <v>-10.140420000000001</v>
      </c>
      <c r="M105" s="354">
        <v>2965.9208899999999</v>
      </c>
      <c r="N105" s="392">
        <f t="shared" si="86"/>
        <v>134.28425215680613</v>
      </c>
      <c r="O105" s="424"/>
      <c r="P105" s="71"/>
    </row>
    <row r="106" spans="1:16" ht="59.25" customHeight="1" x14ac:dyDescent="0.25">
      <c r="A106" s="25">
        <v>1</v>
      </c>
      <c r="B106" s="25">
        <v>1</v>
      </c>
      <c r="C106" s="47" t="s">
        <v>118</v>
      </c>
      <c r="D106" s="392">
        <v>3900</v>
      </c>
      <c r="E106" s="393">
        <f t="shared" si="87"/>
        <v>2275</v>
      </c>
      <c r="F106" s="392">
        <v>2048</v>
      </c>
      <c r="G106" s="392">
        <f t="shared" si="84"/>
        <v>90.021978021978015</v>
      </c>
      <c r="H106" s="354">
        <v>8628.5550000000003</v>
      </c>
      <c r="I106" s="354">
        <f t="shared" si="91"/>
        <v>5033.32</v>
      </c>
      <c r="J106" s="354">
        <f t="shared" si="92"/>
        <v>5595.7764800000004</v>
      </c>
      <c r="K106" s="354">
        <f t="shared" si="64"/>
        <v>562.45648000000074</v>
      </c>
      <c r="L106" s="354">
        <v>-1.85802</v>
      </c>
      <c r="M106" s="354">
        <v>5593.9184600000008</v>
      </c>
      <c r="N106" s="392">
        <f t="shared" si="86"/>
        <v>111.17466165473286</v>
      </c>
      <c r="O106" s="424"/>
      <c r="P106" s="71"/>
    </row>
    <row r="107" spans="1:16" ht="45" x14ac:dyDescent="0.25">
      <c r="A107" s="25">
        <v>1</v>
      </c>
      <c r="B107" s="25">
        <v>1</v>
      </c>
      <c r="C107" s="47" t="s">
        <v>109</v>
      </c>
      <c r="D107" s="392">
        <v>462</v>
      </c>
      <c r="E107" s="393">
        <f t="shared" si="87"/>
        <v>270</v>
      </c>
      <c r="F107" s="392">
        <v>309</v>
      </c>
      <c r="G107" s="392">
        <f t="shared" si="84"/>
        <v>114.44444444444444</v>
      </c>
      <c r="H107" s="354">
        <v>432.91247999999996</v>
      </c>
      <c r="I107" s="354">
        <f t="shared" si="91"/>
        <v>252.53</v>
      </c>
      <c r="J107" s="354">
        <f t="shared" si="92"/>
        <v>294.30723000000006</v>
      </c>
      <c r="K107" s="354">
        <f t="shared" si="64"/>
        <v>41.77723000000006</v>
      </c>
      <c r="L107" s="354">
        <v>0</v>
      </c>
      <c r="M107" s="354">
        <v>294.30723000000006</v>
      </c>
      <c r="N107" s="392">
        <f t="shared" si="86"/>
        <v>116.54347206272524</v>
      </c>
      <c r="O107" s="424"/>
      <c r="P107" s="71"/>
    </row>
    <row r="108" spans="1:16" ht="30.75" customHeight="1" thickBot="1" x14ac:dyDescent="0.3">
      <c r="A108" s="25">
        <v>1</v>
      </c>
      <c r="B108" s="25">
        <v>1</v>
      </c>
      <c r="C108" s="78" t="s">
        <v>123</v>
      </c>
      <c r="D108" s="392">
        <v>11976</v>
      </c>
      <c r="E108" s="393">
        <f>ROUND(D108/12*$C$3,0)</f>
        <v>6986</v>
      </c>
      <c r="F108" s="392">
        <v>7083</v>
      </c>
      <c r="G108" s="392">
        <f>F108/E108*100</f>
        <v>101.38849126825077</v>
      </c>
      <c r="H108" s="354">
        <v>9712.7755199999992</v>
      </c>
      <c r="I108" s="354">
        <f t="shared" si="91"/>
        <v>5665.79</v>
      </c>
      <c r="J108" s="354">
        <f t="shared" si="92"/>
        <v>5745.2698799999998</v>
      </c>
      <c r="K108" s="354">
        <f t="shared" si="64"/>
        <v>79.479879999999866</v>
      </c>
      <c r="L108" s="354">
        <v>-1.7031399999999999</v>
      </c>
      <c r="M108" s="354">
        <v>5743.5667400000002</v>
      </c>
      <c r="N108" s="392">
        <f t="shared" si="86"/>
        <v>101.40280313954453</v>
      </c>
      <c r="O108" s="424"/>
      <c r="P108" s="71"/>
    </row>
    <row r="109" spans="1:16" ht="15.75" thickBot="1" x14ac:dyDescent="0.3">
      <c r="A109" s="25">
        <v>1</v>
      </c>
      <c r="B109" s="25">
        <v>1</v>
      </c>
      <c r="C109" s="180" t="s">
        <v>3</v>
      </c>
      <c r="D109" s="395"/>
      <c r="E109" s="395"/>
      <c r="F109" s="395"/>
      <c r="G109" s="396"/>
      <c r="H109" s="432">
        <f t="shared" ref="H109:M109" si="93">H104+H99+H108</f>
        <v>33688.038369999995</v>
      </c>
      <c r="I109" s="432">
        <f t="shared" si="93"/>
        <v>19651.36</v>
      </c>
      <c r="J109" s="432">
        <f t="shared" si="93"/>
        <v>20487.864030000004</v>
      </c>
      <c r="K109" s="432">
        <f t="shared" si="93"/>
        <v>836.50403000000176</v>
      </c>
      <c r="L109" s="432">
        <f t="shared" si="93"/>
        <v>-27.058690000000002</v>
      </c>
      <c r="M109" s="432">
        <f t="shared" si="93"/>
        <v>20460.805339999999</v>
      </c>
      <c r="N109" s="399">
        <f t="shared" si="86"/>
        <v>104.25672335146272</v>
      </c>
      <c r="O109" s="729"/>
      <c r="P109" s="71"/>
    </row>
    <row r="110" spans="1:16" x14ac:dyDescent="0.25">
      <c r="A110" s="25">
        <v>1</v>
      </c>
      <c r="B110" s="25">
        <v>1</v>
      </c>
      <c r="C110" s="21"/>
      <c r="D110" s="416"/>
      <c r="E110" s="416"/>
      <c r="F110" s="416"/>
      <c r="G110" s="412"/>
      <c r="H110" s="414"/>
      <c r="I110" s="414"/>
      <c r="J110" s="414"/>
      <c r="K110" s="414">
        <f t="shared" si="64"/>
        <v>0</v>
      </c>
      <c r="L110" s="414"/>
      <c r="M110" s="414"/>
      <c r="N110" s="416"/>
      <c r="O110" s="731"/>
      <c r="P110" s="71"/>
    </row>
    <row r="111" spans="1:16" ht="29.25" x14ac:dyDescent="0.25">
      <c r="A111" s="25">
        <v>1</v>
      </c>
      <c r="B111" s="25">
        <v>1</v>
      </c>
      <c r="C111" s="18" t="s">
        <v>68</v>
      </c>
      <c r="D111" s="419"/>
      <c r="E111" s="419"/>
      <c r="F111" s="419"/>
      <c r="G111" s="349"/>
      <c r="H111" s="417"/>
      <c r="I111" s="417"/>
      <c r="J111" s="417"/>
      <c r="K111" s="417">
        <f t="shared" si="64"/>
        <v>0</v>
      </c>
      <c r="L111" s="417"/>
      <c r="M111" s="417"/>
      <c r="N111" s="419"/>
      <c r="O111" s="731"/>
      <c r="P111" s="71"/>
    </row>
    <row r="112" spans="1:16" ht="30" x14ac:dyDescent="0.25">
      <c r="A112" s="25">
        <v>1</v>
      </c>
      <c r="B112" s="25">
        <v>1</v>
      </c>
      <c r="C112" s="118" t="s">
        <v>120</v>
      </c>
      <c r="D112" s="392">
        <f>SUM(D113:D114)</f>
        <v>33499</v>
      </c>
      <c r="E112" s="392">
        <f>SUM(E113:E114)</f>
        <v>19541</v>
      </c>
      <c r="F112" s="392">
        <f>SUM(F113:F114)</f>
        <v>21042</v>
      </c>
      <c r="G112" s="392">
        <f t="shared" ref="G112:G117" si="94">F112/E112*100</f>
        <v>107.68128550227726</v>
      </c>
      <c r="H112" s="354">
        <f t="shared" ref="H112:M112" si="95">SUM(H113:H114)</f>
        <v>50870.113539999998</v>
      </c>
      <c r="I112" s="354">
        <f t="shared" si="95"/>
        <v>29674.23</v>
      </c>
      <c r="J112" s="354">
        <f t="shared" si="95"/>
        <v>31889.117899999994</v>
      </c>
      <c r="K112" s="354">
        <f t="shared" si="95"/>
        <v>2214.8878999999934</v>
      </c>
      <c r="L112" s="354">
        <f t="shared" si="95"/>
        <v>-112.43721000000001</v>
      </c>
      <c r="M112" s="354">
        <f t="shared" si="95"/>
        <v>31776.680689999994</v>
      </c>
      <c r="N112" s="392">
        <f t="shared" ref="N112:N118" si="96">J112/I112*100</f>
        <v>107.46401136609103</v>
      </c>
      <c r="O112" s="424"/>
      <c r="P112" s="71"/>
    </row>
    <row r="113" spans="1:17" ht="37.5" customHeight="1" x14ac:dyDescent="0.25">
      <c r="A113" s="25">
        <v>1</v>
      </c>
      <c r="B113" s="25">
        <v>1</v>
      </c>
      <c r="C113" s="47" t="s">
        <v>79</v>
      </c>
      <c r="D113" s="392">
        <v>26018</v>
      </c>
      <c r="E113" s="393">
        <f>ROUND(D113/12*$C$3,0)</f>
        <v>15177</v>
      </c>
      <c r="F113" s="392">
        <v>15332</v>
      </c>
      <c r="G113" s="392">
        <f t="shared" si="94"/>
        <v>101.021282203334</v>
      </c>
      <c r="H113" s="354">
        <v>39503.1829</v>
      </c>
      <c r="I113" s="354">
        <f t="shared" ref="I113:I114" si="97">ROUND(H113/12*$C$3,2)</f>
        <v>23043.52</v>
      </c>
      <c r="J113" s="354">
        <f t="shared" ref="J113:J114" si="98">M113-L113</f>
        <v>23188.538109999994</v>
      </c>
      <c r="K113" s="354">
        <f t="shared" si="64"/>
        <v>145.01810999999361</v>
      </c>
      <c r="L113" s="354">
        <v>-79.895540000000011</v>
      </c>
      <c r="M113" s="354">
        <v>23108.642569999993</v>
      </c>
      <c r="N113" s="392">
        <f t="shared" si="96"/>
        <v>100.62932273367954</v>
      </c>
      <c r="O113" s="424"/>
      <c r="P113" s="71"/>
    </row>
    <row r="114" spans="1:17" ht="27.75" customHeight="1" x14ac:dyDescent="0.25">
      <c r="A114" s="25">
        <v>1</v>
      </c>
      <c r="B114" s="25">
        <v>1</v>
      </c>
      <c r="C114" s="47" t="s">
        <v>80</v>
      </c>
      <c r="D114" s="392">
        <v>7481</v>
      </c>
      <c r="E114" s="393">
        <f>ROUND(D114/12*$C$3,0)</f>
        <v>4364</v>
      </c>
      <c r="F114" s="392">
        <v>5710</v>
      </c>
      <c r="G114" s="392">
        <f t="shared" si="94"/>
        <v>130.84326306141153</v>
      </c>
      <c r="H114" s="354">
        <v>11366.93064</v>
      </c>
      <c r="I114" s="354">
        <f t="shared" si="97"/>
        <v>6630.71</v>
      </c>
      <c r="J114" s="354">
        <f t="shared" si="98"/>
        <v>8700.5797899999998</v>
      </c>
      <c r="K114" s="354">
        <f t="shared" si="64"/>
        <v>2069.8697899999997</v>
      </c>
      <c r="L114" s="354">
        <v>-32.541669999999996</v>
      </c>
      <c r="M114" s="354">
        <v>8668.0381199999993</v>
      </c>
      <c r="N114" s="392">
        <f t="shared" si="96"/>
        <v>131.21641257120277</v>
      </c>
      <c r="O114" s="424"/>
      <c r="P114" s="71"/>
    </row>
    <row r="115" spans="1:17" ht="27.75" customHeight="1" x14ac:dyDescent="0.25">
      <c r="A115" s="25">
        <v>1</v>
      </c>
      <c r="B115" s="25">
        <v>1</v>
      </c>
      <c r="C115" s="118" t="s">
        <v>112</v>
      </c>
      <c r="D115" s="392">
        <f>SUM(D116)</f>
        <v>17116</v>
      </c>
      <c r="E115" s="392">
        <f t="shared" ref="E115:M115" si="99">SUM(E116)</f>
        <v>9984</v>
      </c>
      <c r="F115" s="392">
        <f t="shared" si="99"/>
        <v>7757</v>
      </c>
      <c r="G115" s="392">
        <f t="shared" si="94"/>
        <v>77.694310897435898</v>
      </c>
      <c r="H115" s="354">
        <f t="shared" si="99"/>
        <v>14762.841799999998</v>
      </c>
      <c r="I115" s="354">
        <f t="shared" si="99"/>
        <v>8611.66</v>
      </c>
      <c r="J115" s="354">
        <f t="shared" si="99"/>
        <v>9832.9021499999999</v>
      </c>
      <c r="K115" s="354">
        <f t="shared" si="64"/>
        <v>1221.24215</v>
      </c>
      <c r="L115" s="354">
        <f t="shared" si="99"/>
        <v>-14.86416</v>
      </c>
      <c r="M115" s="354">
        <f t="shared" si="99"/>
        <v>9818.0379900000007</v>
      </c>
      <c r="N115" s="392">
        <f t="shared" si="96"/>
        <v>114.181262962077</v>
      </c>
      <c r="O115" s="424"/>
      <c r="P115" s="71"/>
    </row>
    <row r="116" spans="1:17" ht="27.75" customHeight="1" x14ac:dyDescent="0.25">
      <c r="A116" s="25">
        <v>1</v>
      </c>
      <c r="B116" s="25">
        <v>1</v>
      </c>
      <c r="C116" s="171" t="s">
        <v>108</v>
      </c>
      <c r="D116" s="394">
        <v>17116</v>
      </c>
      <c r="E116" s="421">
        <f>ROUND(D116/12*$C$3,0)</f>
        <v>9984</v>
      </c>
      <c r="F116" s="428">
        <v>7757</v>
      </c>
      <c r="G116" s="394">
        <f t="shared" si="94"/>
        <v>77.694310897435898</v>
      </c>
      <c r="H116" s="354">
        <v>14762.841799999998</v>
      </c>
      <c r="I116" s="354">
        <f t="shared" ref="I116:I117" si="100">ROUND(H116/12*$C$3,2)</f>
        <v>8611.66</v>
      </c>
      <c r="J116" s="354">
        <f t="shared" ref="J116" si="101">M116-L116</f>
        <v>9832.9021499999999</v>
      </c>
      <c r="K116" s="358">
        <f t="shared" si="64"/>
        <v>1221.24215</v>
      </c>
      <c r="L116" s="358">
        <v>-14.86416</v>
      </c>
      <c r="M116" s="358">
        <v>9818.0379900000007</v>
      </c>
      <c r="N116" s="394">
        <f t="shared" si="96"/>
        <v>114.181262962077</v>
      </c>
      <c r="O116" s="424"/>
      <c r="P116" s="71"/>
    </row>
    <row r="117" spans="1:17" s="72" customFormat="1" ht="27.75" customHeight="1" thickBot="1" x14ac:dyDescent="0.3">
      <c r="A117" s="25">
        <v>1</v>
      </c>
      <c r="B117" s="25">
        <v>1</v>
      </c>
      <c r="C117" s="170" t="s">
        <v>123</v>
      </c>
      <c r="D117" s="394">
        <v>55800</v>
      </c>
      <c r="E117" s="421">
        <f>ROUND(D117/12*$C$3,0)</f>
        <v>32550</v>
      </c>
      <c r="F117" s="428">
        <f>19583+8816</f>
        <v>28399</v>
      </c>
      <c r="G117" s="394">
        <f t="shared" si="94"/>
        <v>87.247311827956992</v>
      </c>
      <c r="H117" s="354">
        <v>45254.915999999997</v>
      </c>
      <c r="I117" s="354">
        <f t="shared" si="100"/>
        <v>26398.7</v>
      </c>
      <c r="J117" s="354">
        <f>M117-L117</f>
        <v>23032.969999999998</v>
      </c>
      <c r="K117" s="358">
        <f t="shared" si="64"/>
        <v>-3365.7300000000032</v>
      </c>
      <c r="L117" s="358">
        <f>-7.22-0.81</f>
        <v>-8.0299999999999994</v>
      </c>
      <c r="M117" s="358">
        <f>15875.8+7149.14</f>
        <v>23024.94</v>
      </c>
      <c r="N117" s="394">
        <f t="shared" si="96"/>
        <v>87.250394905809742</v>
      </c>
      <c r="O117" s="424"/>
      <c r="P117" s="71"/>
      <c r="Q117" s="290"/>
    </row>
    <row r="118" spans="1:17" ht="15.75" thickBot="1" x14ac:dyDescent="0.3">
      <c r="A118" s="25">
        <v>1</v>
      </c>
      <c r="B118" s="25">
        <v>1</v>
      </c>
      <c r="C118" s="81" t="s">
        <v>3</v>
      </c>
      <c r="D118" s="399"/>
      <c r="E118" s="399"/>
      <c r="F118" s="399"/>
      <c r="G118" s="396"/>
      <c r="H118" s="429">
        <f t="shared" ref="H118:M118" si="102">H112+H115+H117</f>
        <v>110887.87134</v>
      </c>
      <c r="I118" s="429">
        <f t="shared" si="102"/>
        <v>64684.59</v>
      </c>
      <c r="J118" s="429">
        <f t="shared" si="102"/>
        <v>64754.990049999993</v>
      </c>
      <c r="K118" s="429">
        <f t="shared" si="102"/>
        <v>70.400049999990188</v>
      </c>
      <c r="L118" s="429">
        <f t="shared" si="102"/>
        <v>-135.33136999999999</v>
      </c>
      <c r="M118" s="429">
        <f t="shared" si="102"/>
        <v>64619.658679999993</v>
      </c>
      <c r="N118" s="399">
        <f t="shared" si="96"/>
        <v>100.10883589120685</v>
      </c>
      <c r="O118" s="729"/>
      <c r="P118" s="71"/>
    </row>
    <row r="119" spans="1:17" ht="15" customHeight="1" x14ac:dyDescent="0.25">
      <c r="A119" s="25">
        <v>1</v>
      </c>
      <c r="B119" s="25">
        <v>1</v>
      </c>
      <c r="C119" s="21"/>
      <c r="D119" s="416"/>
      <c r="E119" s="416"/>
      <c r="F119" s="416"/>
      <c r="G119" s="412"/>
      <c r="H119" s="414"/>
      <c r="I119" s="414"/>
      <c r="J119" s="414"/>
      <c r="K119" s="414">
        <f t="shared" si="64"/>
        <v>0</v>
      </c>
      <c r="L119" s="414"/>
      <c r="M119" s="414"/>
      <c r="N119" s="416"/>
      <c r="O119" s="731"/>
      <c r="P119" s="71"/>
    </row>
    <row r="120" spans="1:17" ht="29.25" x14ac:dyDescent="0.25">
      <c r="A120" s="25">
        <v>1</v>
      </c>
      <c r="B120" s="25">
        <v>1</v>
      </c>
      <c r="C120" s="18" t="s">
        <v>69</v>
      </c>
      <c r="D120" s="419"/>
      <c r="E120" s="419"/>
      <c r="F120" s="419"/>
      <c r="G120" s="349"/>
      <c r="H120" s="417"/>
      <c r="I120" s="417"/>
      <c r="J120" s="417"/>
      <c r="K120" s="417">
        <f t="shared" si="64"/>
        <v>0</v>
      </c>
      <c r="L120" s="417"/>
      <c r="M120" s="417"/>
      <c r="N120" s="419"/>
      <c r="O120" s="731"/>
      <c r="P120" s="71"/>
    </row>
    <row r="121" spans="1:17" ht="36" customHeight="1" x14ac:dyDescent="0.25">
      <c r="A121" s="25">
        <v>1</v>
      </c>
      <c r="B121" s="25">
        <v>1</v>
      </c>
      <c r="C121" s="118" t="s">
        <v>120</v>
      </c>
      <c r="D121" s="392">
        <f>SUM(D122:D125)</f>
        <v>8424</v>
      </c>
      <c r="E121" s="393">
        <f>SUM(E122:E125)</f>
        <v>4914</v>
      </c>
      <c r="F121" s="392">
        <f>SUM(F122:F125)</f>
        <v>5030</v>
      </c>
      <c r="G121" s="392">
        <f>F121/E121*100</f>
        <v>102.36060236060236</v>
      </c>
      <c r="H121" s="354">
        <f t="shared" ref="H121:M121" si="103">SUM(H122:H125)</f>
        <v>13338.321450000001</v>
      </c>
      <c r="I121" s="354">
        <f t="shared" si="103"/>
        <v>7780.6900000000005</v>
      </c>
      <c r="J121" s="354">
        <f t="shared" si="103"/>
        <v>8010.4405299999999</v>
      </c>
      <c r="K121" s="354">
        <f t="shared" si="103"/>
        <v>229.75052999999951</v>
      </c>
      <c r="L121" s="354">
        <f t="shared" si="103"/>
        <v>-16.736460000000001</v>
      </c>
      <c r="M121" s="354">
        <f t="shared" si="103"/>
        <v>7993.7040700000007</v>
      </c>
      <c r="N121" s="392">
        <f>J121/I121*100</f>
        <v>102.95282976188487</v>
      </c>
      <c r="O121" s="424"/>
      <c r="P121" s="71"/>
    </row>
    <row r="122" spans="1:17" ht="26.25" customHeight="1" x14ac:dyDescent="0.25">
      <c r="A122" s="25">
        <v>1</v>
      </c>
      <c r="B122" s="25">
        <v>1</v>
      </c>
      <c r="C122" s="47" t="s">
        <v>79</v>
      </c>
      <c r="D122" s="392">
        <v>6721</v>
      </c>
      <c r="E122" s="393">
        <f t="shared" ref="E122:E129" si="104">ROUND(D122/12*$C$3,0)</f>
        <v>3921</v>
      </c>
      <c r="F122" s="392">
        <v>3828</v>
      </c>
      <c r="G122" s="392">
        <f>F122/E122*100</f>
        <v>97.628156082631975</v>
      </c>
      <c r="H122" s="354">
        <v>10561.16505</v>
      </c>
      <c r="I122" s="354">
        <f t="shared" ref="I122:I125" si="105">ROUND(H122/12*$C$3,2)</f>
        <v>6160.68</v>
      </c>
      <c r="J122" s="354">
        <f t="shared" ref="J122:J125" si="106">M122-L122</f>
        <v>5949.9169899999997</v>
      </c>
      <c r="K122" s="354">
        <f t="shared" si="64"/>
        <v>-210.76301000000058</v>
      </c>
      <c r="L122" s="354">
        <v>-13.25268</v>
      </c>
      <c r="M122" s="354">
        <v>5936.6643100000001</v>
      </c>
      <c r="N122" s="392">
        <f>J122/I122*100</f>
        <v>96.578900218807007</v>
      </c>
      <c r="O122" s="424"/>
      <c r="P122" s="71"/>
    </row>
    <row r="123" spans="1:17" ht="27" customHeight="1" x14ac:dyDescent="0.25">
      <c r="A123" s="25">
        <v>1</v>
      </c>
      <c r="B123" s="25">
        <v>1</v>
      </c>
      <c r="C123" s="47" t="s">
        <v>80</v>
      </c>
      <c r="D123" s="392">
        <v>1655</v>
      </c>
      <c r="E123" s="393">
        <f t="shared" si="104"/>
        <v>965</v>
      </c>
      <c r="F123" s="392">
        <v>1156</v>
      </c>
      <c r="G123" s="392">
        <f>F123/E123*100</f>
        <v>119.79274611398965</v>
      </c>
      <c r="H123" s="354">
        <v>2514.6732000000002</v>
      </c>
      <c r="I123" s="354">
        <f t="shared" si="105"/>
        <v>1466.89</v>
      </c>
      <c r="J123" s="354">
        <f t="shared" si="106"/>
        <v>1808.9771400000002</v>
      </c>
      <c r="K123" s="354">
        <f t="shared" si="64"/>
        <v>342.08714000000009</v>
      </c>
      <c r="L123" s="354">
        <v>-3.4837800000000003</v>
      </c>
      <c r="M123" s="354">
        <v>1805.4933600000002</v>
      </c>
      <c r="N123" s="392">
        <f>J123/I123*100</f>
        <v>123.32057209470378</v>
      </c>
      <c r="O123" s="424"/>
      <c r="P123" s="71"/>
    </row>
    <row r="124" spans="1:17" ht="30" x14ac:dyDescent="0.25">
      <c r="A124" s="25">
        <v>1</v>
      </c>
      <c r="B124" s="25">
        <v>1</v>
      </c>
      <c r="C124" s="47" t="s">
        <v>114</v>
      </c>
      <c r="D124" s="392"/>
      <c r="E124" s="393">
        <f t="shared" si="104"/>
        <v>0</v>
      </c>
      <c r="F124" s="392"/>
      <c r="G124" s="392"/>
      <c r="H124" s="354"/>
      <c r="I124" s="354">
        <f t="shared" si="105"/>
        <v>0</v>
      </c>
      <c r="J124" s="354">
        <f t="shared" si="106"/>
        <v>0</v>
      </c>
      <c r="K124" s="354">
        <f t="shared" si="64"/>
        <v>0</v>
      </c>
      <c r="L124" s="354"/>
      <c r="M124" s="354">
        <v>0</v>
      </c>
      <c r="N124" s="392"/>
      <c r="O124" s="424"/>
      <c r="P124" s="71"/>
    </row>
    <row r="125" spans="1:17" ht="30" x14ac:dyDescent="0.25">
      <c r="A125" s="25">
        <v>1</v>
      </c>
      <c r="B125" s="25">
        <v>1</v>
      </c>
      <c r="C125" s="47" t="s">
        <v>115</v>
      </c>
      <c r="D125" s="392">
        <v>48</v>
      </c>
      <c r="E125" s="393">
        <f t="shared" si="104"/>
        <v>28</v>
      </c>
      <c r="F125" s="392">
        <v>46</v>
      </c>
      <c r="G125" s="392">
        <f t="shared" ref="G125:G130" si="107">F125/E125*100</f>
        <v>164.28571428571428</v>
      </c>
      <c r="H125" s="354">
        <v>262.48319999999995</v>
      </c>
      <c r="I125" s="354">
        <f t="shared" si="105"/>
        <v>153.12</v>
      </c>
      <c r="J125" s="354">
        <f t="shared" si="106"/>
        <v>251.54640000000001</v>
      </c>
      <c r="K125" s="354">
        <f t="shared" si="64"/>
        <v>98.426400000000001</v>
      </c>
      <c r="L125" s="354"/>
      <c r="M125" s="354">
        <v>251.54640000000001</v>
      </c>
      <c r="N125" s="392">
        <f t="shared" ref="N125:N131" si="108">J125/I125*100</f>
        <v>164.2805642633229</v>
      </c>
      <c r="O125" s="424"/>
      <c r="P125" s="71"/>
    </row>
    <row r="126" spans="1:17" ht="30" x14ac:dyDescent="0.25">
      <c r="A126" s="25">
        <v>1</v>
      </c>
      <c r="B126" s="25">
        <v>1</v>
      </c>
      <c r="C126" s="140" t="s">
        <v>112</v>
      </c>
      <c r="D126" s="392">
        <f>SUM(D127:D129)</f>
        <v>9570</v>
      </c>
      <c r="E126" s="392">
        <f>SUM(E127:E129)</f>
        <v>5582</v>
      </c>
      <c r="F126" s="392">
        <f>SUM(F127:F129)</f>
        <v>4897</v>
      </c>
      <c r="G126" s="392">
        <f t="shared" si="107"/>
        <v>87.72841275528485</v>
      </c>
      <c r="H126" s="354">
        <f t="shared" ref="H126:M126" si="109">SUM(H127:H129)</f>
        <v>13835.839269999997</v>
      </c>
      <c r="I126" s="354">
        <f t="shared" si="109"/>
        <v>8070.9000000000005</v>
      </c>
      <c r="J126" s="354">
        <f t="shared" si="109"/>
        <v>7781.1162699999995</v>
      </c>
      <c r="K126" s="354">
        <f t="shared" si="109"/>
        <v>-289.7837300000009</v>
      </c>
      <c r="L126" s="354">
        <f t="shared" si="109"/>
        <v>-9.5623199999999997</v>
      </c>
      <c r="M126" s="354">
        <f t="shared" si="109"/>
        <v>7771.5539499999995</v>
      </c>
      <c r="N126" s="392">
        <f t="shared" si="108"/>
        <v>96.409523968826264</v>
      </c>
      <c r="O126" s="424"/>
      <c r="P126" s="71"/>
    </row>
    <row r="127" spans="1:17" ht="30" x14ac:dyDescent="0.25">
      <c r="A127" s="25">
        <v>1</v>
      </c>
      <c r="B127" s="25">
        <v>1</v>
      </c>
      <c r="C127" s="47" t="s">
        <v>108</v>
      </c>
      <c r="D127" s="392">
        <v>3455</v>
      </c>
      <c r="E127" s="393">
        <f t="shared" si="104"/>
        <v>2015</v>
      </c>
      <c r="F127" s="392">
        <v>2017</v>
      </c>
      <c r="G127" s="392">
        <f t="shared" si="107"/>
        <v>100.09925558312656</v>
      </c>
      <c r="H127" s="354">
        <v>3052.66525</v>
      </c>
      <c r="I127" s="354">
        <f t="shared" ref="I127:I130" si="110">ROUND(H127/12*$C$3,2)</f>
        <v>1780.72</v>
      </c>
      <c r="J127" s="354">
        <f t="shared" ref="J127:J130" si="111">M127-L127</f>
        <v>2662.8023899999998</v>
      </c>
      <c r="K127" s="354">
        <f t="shared" si="64"/>
        <v>882.0823899999998</v>
      </c>
      <c r="L127" s="354">
        <v>-8.7997399999999999</v>
      </c>
      <c r="M127" s="354">
        <v>2654.0026499999999</v>
      </c>
      <c r="N127" s="392">
        <f t="shared" si="108"/>
        <v>149.53515375803045</v>
      </c>
      <c r="O127" s="424"/>
      <c r="P127" s="71"/>
    </row>
    <row r="128" spans="1:17" ht="45" customHeight="1" x14ac:dyDescent="0.25">
      <c r="A128" s="25">
        <v>1</v>
      </c>
      <c r="B128" s="25">
        <v>1</v>
      </c>
      <c r="C128" s="47" t="s">
        <v>118</v>
      </c>
      <c r="D128" s="392">
        <v>3962</v>
      </c>
      <c r="E128" s="393">
        <f t="shared" si="104"/>
        <v>2311</v>
      </c>
      <c r="F128" s="392">
        <v>1926</v>
      </c>
      <c r="G128" s="392">
        <f t="shared" si="107"/>
        <v>83.34054521852012</v>
      </c>
      <c r="H128" s="354">
        <v>8765.7268999999978</v>
      </c>
      <c r="I128" s="354">
        <f t="shared" si="110"/>
        <v>5113.34</v>
      </c>
      <c r="J128" s="354">
        <f t="shared" si="111"/>
        <v>4305.2437599999994</v>
      </c>
      <c r="K128" s="354">
        <f t="shared" si="64"/>
        <v>-808.09624000000076</v>
      </c>
      <c r="L128" s="354">
        <v>0</v>
      </c>
      <c r="M128" s="354">
        <v>4305.2437599999994</v>
      </c>
      <c r="N128" s="392">
        <f t="shared" si="108"/>
        <v>84.196313172994536</v>
      </c>
      <c r="O128" s="424"/>
      <c r="P128" s="71"/>
    </row>
    <row r="129" spans="1:17" ht="45" customHeight="1" x14ac:dyDescent="0.25">
      <c r="A129" s="25">
        <v>1</v>
      </c>
      <c r="B129" s="25">
        <v>1</v>
      </c>
      <c r="C129" s="47" t="s">
        <v>109</v>
      </c>
      <c r="D129" s="392">
        <v>2153</v>
      </c>
      <c r="E129" s="393">
        <f t="shared" si="104"/>
        <v>1256</v>
      </c>
      <c r="F129" s="392">
        <v>954</v>
      </c>
      <c r="G129" s="392">
        <f t="shared" si="107"/>
        <v>75.955414012738856</v>
      </c>
      <c r="H129" s="354">
        <v>2017.4471199999998</v>
      </c>
      <c r="I129" s="354">
        <f t="shared" si="110"/>
        <v>1176.8399999999999</v>
      </c>
      <c r="J129" s="354">
        <f t="shared" si="111"/>
        <v>813.07011999999997</v>
      </c>
      <c r="K129" s="354">
        <f t="shared" si="64"/>
        <v>-363.76987999999994</v>
      </c>
      <c r="L129" s="354">
        <v>-0.76258000000000004</v>
      </c>
      <c r="M129" s="354">
        <v>812.30754000000002</v>
      </c>
      <c r="N129" s="392">
        <f t="shared" si="108"/>
        <v>69.089266170422491</v>
      </c>
      <c r="O129" s="424"/>
      <c r="P129" s="71"/>
    </row>
    <row r="130" spans="1:17" ht="32.25" customHeight="1" thickBot="1" x14ac:dyDescent="0.3">
      <c r="A130" s="25">
        <v>1</v>
      </c>
      <c r="B130" s="25">
        <v>1</v>
      </c>
      <c r="C130" s="78" t="s">
        <v>123</v>
      </c>
      <c r="D130" s="392">
        <v>12195</v>
      </c>
      <c r="E130" s="393">
        <f>ROUND(D130/12*$C$3,0)</f>
        <v>7114</v>
      </c>
      <c r="F130" s="392">
        <v>7375</v>
      </c>
      <c r="G130" s="392">
        <f t="shared" si="107"/>
        <v>103.66882204104581</v>
      </c>
      <c r="H130" s="354">
        <v>9890.3888999999999</v>
      </c>
      <c r="I130" s="354">
        <f t="shared" si="110"/>
        <v>5769.39</v>
      </c>
      <c r="J130" s="354">
        <f t="shared" si="111"/>
        <v>5981.2725</v>
      </c>
      <c r="K130" s="354">
        <f t="shared" si="64"/>
        <v>211.88249999999971</v>
      </c>
      <c r="L130" s="354">
        <v>0</v>
      </c>
      <c r="M130" s="354">
        <v>5981.2725</v>
      </c>
      <c r="N130" s="392">
        <f t="shared" si="108"/>
        <v>103.67252863820957</v>
      </c>
      <c r="O130" s="424"/>
      <c r="P130" s="71"/>
    </row>
    <row r="131" spans="1:17" ht="15.75" thickBot="1" x14ac:dyDescent="0.3">
      <c r="A131" s="25">
        <v>1</v>
      </c>
      <c r="B131" s="25">
        <v>1</v>
      </c>
      <c r="C131" s="129" t="s">
        <v>3</v>
      </c>
      <c r="D131" s="395"/>
      <c r="E131" s="395"/>
      <c r="F131" s="395"/>
      <c r="G131" s="396"/>
      <c r="H131" s="432">
        <f t="shared" ref="H131:M131" si="112">H126+H121+H130</f>
        <v>37064.549619999998</v>
      </c>
      <c r="I131" s="432">
        <f t="shared" si="112"/>
        <v>21620.98</v>
      </c>
      <c r="J131" s="432">
        <f t="shared" si="112"/>
        <v>21772.829299999998</v>
      </c>
      <c r="K131" s="432">
        <f t="shared" si="112"/>
        <v>151.84929999999832</v>
      </c>
      <c r="L131" s="432">
        <f t="shared" si="112"/>
        <v>-26.298780000000001</v>
      </c>
      <c r="M131" s="432">
        <f t="shared" si="112"/>
        <v>21746.53052</v>
      </c>
      <c r="N131" s="399">
        <f t="shared" si="108"/>
        <v>100.70232385396037</v>
      </c>
      <c r="O131" s="729"/>
      <c r="P131" s="71"/>
    </row>
    <row r="132" spans="1:17" x14ac:dyDescent="0.25">
      <c r="A132" s="25">
        <v>1</v>
      </c>
      <c r="B132" s="25">
        <v>1</v>
      </c>
      <c r="C132" s="21"/>
      <c r="D132" s="412"/>
      <c r="E132" s="412"/>
      <c r="F132" s="412"/>
      <c r="G132" s="412"/>
      <c r="H132" s="414"/>
      <c r="I132" s="414"/>
      <c r="J132" s="414"/>
      <c r="K132" s="414">
        <f t="shared" si="64"/>
        <v>0</v>
      </c>
      <c r="L132" s="414"/>
      <c r="M132" s="414"/>
      <c r="N132" s="416"/>
      <c r="O132" s="731"/>
      <c r="P132" s="71"/>
    </row>
    <row r="133" spans="1:17" ht="29.25" x14ac:dyDescent="0.25">
      <c r="A133" s="25">
        <v>1</v>
      </c>
      <c r="B133" s="25">
        <v>1</v>
      </c>
      <c r="C133" s="49" t="s">
        <v>70</v>
      </c>
      <c r="D133" s="349"/>
      <c r="E133" s="349"/>
      <c r="F133" s="349"/>
      <c r="G133" s="349"/>
      <c r="H133" s="417"/>
      <c r="I133" s="417"/>
      <c r="J133" s="417"/>
      <c r="K133" s="417">
        <f t="shared" si="64"/>
        <v>0</v>
      </c>
      <c r="L133" s="417"/>
      <c r="M133" s="417"/>
      <c r="N133" s="392"/>
      <c r="O133" s="424"/>
      <c r="P133" s="71"/>
    </row>
    <row r="134" spans="1:17" ht="30" x14ac:dyDescent="0.25">
      <c r="A134" s="25">
        <v>1</v>
      </c>
      <c r="B134" s="25">
        <v>1</v>
      </c>
      <c r="C134" s="140" t="s">
        <v>120</v>
      </c>
      <c r="D134" s="392">
        <f>SUM(D135:D136)</f>
        <v>16213.2</v>
      </c>
      <c r="E134" s="392">
        <f>SUM(E135:E136)</f>
        <v>9458</v>
      </c>
      <c r="F134" s="392">
        <f>SUM(F135:F136)</f>
        <v>5802</v>
      </c>
      <c r="G134" s="392">
        <f t="shared" ref="G134:G139" si="113">F134/E134*100</f>
        <v>61.344893212095585</v>
      </c>
      <c r="H134" s="352">
        <f t="shared" ref="H134:M134" si="114">SUM(H135:H136)</f>
        <v>25512.334447999998</v>
      </c>
      <c r="I134" s="352">
        <f t="shared" si="114"/>
        <v>14882.189999999999</v>
      </c>
      <c r="J134" s="352">
        <f t="shared" si="114"/>
        <v>8952.9190900000012</v>
      </c>
      <c r="K134" s="352">
        <f t="shared" si="114"/>
        <v>-5929.2709099999975</v>
      </c>
      <c r="L134" s="352">
        <f t="shared" si="114"/>
        <v>-69.989069999999998</v>
      </c>
      <c r="M134" s="352">
        <f t="shared" si="114"/>
        <v>8882.9300200000016</v>
      </c>
      <c r="N134" s="392">
        <f t="shared" ref="N134:N140" si="115">J134/I134*100</f>
        <v>60.15861301327292</v>
      </c>
      <c r="O134" s="424"/>
      <c r="P134" s="71"/>
    </row>
    <row r="135" spans="1:17" ht="30" x14ac:dyDescent="0.25">
      <c r="A135" s="25">
        <v>1</v>
      </c>
      <c r="B135" s="25">
        <v>1</v>
      </c>
      <c r="C135" s="47" t="s">
        <v>79</v>
      </c>
      <c r="D135" s="392">
        <v>12744</v>
      </c>
      <c r="E135" s="393">
        <f>ROUND(D135/12*$C$3,0)</f>
        <v>7434</v>
      </c>
      <c r="F135" s="392">
        <v>3930</v>
      </c>
      <c r="G135" s="392">
        <f t="shared" si="113"/>
        <v>52.865213882163033</v>
      </c>
      <c r="H135" s="352">
        <v>20241.093199999999</v>
      </c>
      <c r="I135" s="433">
        <f t="shared" ref="I135:I136" si="116">ROUND(H135/12*$C$3,2)</f>
        <v>11807.3</v>
      </c>
      <c r="J135" s="354">
        <f t="shared" ref="J135:J136" si="117">M135-L135</f>
        <v>6048.0501400000012</v>
      </c>
      <c r="K135" s="352">
        <f t="shared" si="64"/>
        <v>-5759.2498599999981</v>
      </c>
      <c r="L135" s="352">
        <v>-63.204119999999996</v>
      </c>
      <c r="M135" s="352">
        <v>5984.8460200000009</v>
      </c>
      <c r="N135" s="392">
        <f t="shared" si="115"/>
        <v>51.222973414751905</v>
      </c>
      <c r="O135" s="424"/>
      <c r="P135" s="71"/>
    </row>
    <row r="136" spans="1:17" ht="30" x14ac:dyDescent="0.25">
      <c r="A136" s="25">
        <v>1</v>
      </c>
      <c r="B136" s="25">
        <v>1</v>
      </c>
      <c r="C136" s="171" t="s">
        <v>80</v>
      </c>
      <c r="D136" s="394">
        <v>3469.2</v>
      </c>
      <c r="E136" s="421">
        <f>ROUND(D136/12*$C$3,0)</f>
        <v>2024</v>
      </c>
      <c r="F136" s="394">
        <v>1872</v>
      </c>
      <c r="G136" s="394">
        <f t="shared" si="113"/>
        <v>92.490118577075094</v>
      </c>
      <c r="H136" s="434">
        <v>5271.2412479999994</v>
      </c>
      <c r="I136" s="433">
        <f t="shared" si="116"/>
        <v>3074.89</v>
      </c>
      <c r="J136" s="354">
        <f t="shared" si="117"/>
        <v>2904.8689500000005</v>
      </c>
      <c r="K136" s="434">
        <f t="shared" si="64"/>
        <v>-170.02104999999938</v>
      </c>
      <c r="L136" s="434">
        <v>-6.7849500000000003</v>
      </c>
      <c r="M136" s="434">
        <v>2898.0840000000003</v>
      </c>
      <c r="N136" s="392">
        <f t="shared" si="115"/>
        <v>94.470662365157793</v>
      </c>
      <c r="O136" s="424"/>
      <c r="P136" s="71"/>
    </row>
    <row r="137" spans="1:17" ht="30" x14ac:dyDescent="0.25">
      <c r="A137" s="25">
        <v>1</v>
      </c>
      <c r="B137" s="25">
        <v>1</v>
      </c>
      <c r="C137" s="140" t="s">
        <v>112</v>
      </c>
      <c r="D137" s="392">
        <f>SUM(D138)</f>
        <v>6200</v>
      </c>
      <c r="E137" s="392">
        <f t="shared" ref="E137:I137" si="118">SUM(E138)</f>
        <v>3617</v>
      </c>
      <c r="F137" s="392">
        <f t="shared" si="118"/>
        <v>1592</v>
      </c>
      <c r="G137" s="392">
        <f t="shared" si="113"/>
        <v>44.014376555156211</v>
      </c>
      <c r="H137" s="391">
        <f t="shared" si="118"/>
        <v>5838.01</v>
      </c>
      <c r="I137" s="391">
        <f t="shared" si="118"/>
        <v>3405.51</v>
      </c>
      <c r="J137" s="391">
        <f>J138</f>
        <v>2008.3313199999998</v>
      </c>
      <c r="K137" s="391">
        <f>K138</f>
        <v>-1397.1786800000004</v>
      </c>
      <c r="L137" s="391">
        <f>L138</f>
        <v>-13.31832</v>
      </c>
      <c r="M137" s="391">
        <f>M138</f>
        <v>1995.0129999999997</v>
      </c>
      <c r="N137" s="392">
        <f t="shared" si="115"/>
        <v>58.972997289686411</v>
      </c>
      <c r="O137" s="424"/>
      <c r="P137" s="71"/>
    </row>
    <row r="138" spans="1:17" ht="30" x14ac:dyDescent="0.25">
      <c r="A138" s="25">
        <v>1</v>
      </c>
      <c r="B138" s="25">
        <v>1</v>
      </c>
      <c r="C138" s="171" t="s">
        <v>108</v>
      </c>
      <c r="D138" s="424">
        <v>6200</v>
      </c>
      <c r="E138" s="421">
        <f>ROUND(D138/12*$C$3,0)</f>
        <v>3617</v>
      </c>
      <c r="F138" s="424">
        <v>1592</v>
      </c>
      <c r="G138" s="394">
        <f t="shared" si="113"/>
        <v>44.014376555156211</v>
      </c>
      <c r="H138" s="389">
        <v>5838.01</v>
      </c>
      <c r="I138" s="433">
        <f t="shared" ref="I138:I139" si="119">ROUND(H138/12*$C$3,2)</f>
        <v>3405.51</v>
      </c>
      <c r="J138" s="354">
        <f t="shared" ref="J138:J139" si="120">M138-L138</f>
        <v>2008.3313199999998</v>
      </c>
      <c r="K138" s="389">
        <f t="shared" si="64"/>
        <v>-1397.1786800000004</v>
      </c>
      <c r="L138" s="389">
        <v>-13.31832</v>
      </c>
      <c r="M138" s="389">
        <v>1995.0129999999997</v>
      </c>
      <c r="N138" s="394">
        <f t="shared" si="115"/>
        <v>58.972997289686411</v>
      </c>
      <c r="O138" s="424"/>
      <c r="P138" s="71"/>
    </row>
    <row r="139" spans="1:17" s="72" customFormat="1" ht="30.75" thickBot="1" x14ac:dyDescent="0.3">
      <c r="A139" s="25">
        <v>1</v>
      </c>
      <c r="B139" s="25">
        <v>1</v>
      </c>
      <c r="C139" s="170" t="s">
        <v>123</v>
      </c>
      <c r="D139" s="394">
        <v>13600</v>
      </c>
      <c r="E139" s="421">
        <f>ROUND(D139/12*$C$3,0)</f>
        <v>7933</v>
      </c>
      <c r="F139" s="394">
        <v>7813</v>
      </c>
      <c r="G139" s="394">
        <f t="shared" si="113"/>
        <v>98.487331400479022</v>
      </c>
      <c r="H139" s="434">
        <v>11029.871999999999</v>
      </c>
      <c r="I139" s="433">
        <f t="shared" si="119"/>
        <v>6434.09</v>
      </c>
      <c r="J139" s="354">
        <f t="shared" si="120"/>
        <v>6338.1213000000007</v>
      </c>
      <c r="K139" s="434">
        <f t="shared" ref="K139:K201" si="121">J139-I139</f>
        <v>-95.968699999999444</v>
      </c>
      <c r="L139" s="434">
        <v>-8.191279999999999</v>
      </c>
      <c r="M139" s="434">
        <v>6329.9300200000007</v>
      </c>
      <c r="N139" s="392">
        <f t="shared" si="115"/>
        <v>98.50843398211714</v>
      </c>
      <c r="O139" s="424"/>
      <c r="P139" s="71"/>
      <c r="Q139" s="290"/>
    </row>
    <row r="140" spans="1:17" ht="15.75" thickBot="1" x14ac:dyDescent="0.3">
      <c r="A140" s="25">
        <v>1</v>
      </c>
      <c r="B140" s="25">
        <v>1</v>
      </c>
      <c r="C140" s="203" t="s">
        <v>3</v>
      </c>
      <c r="D140" s="395"/>
      <c r="E140" s="395"/>
      <c r="F140" s="395"/>
      <c r="G140" s="396"/>
      <c r="H140" s="397">
        <f t="shared" ref="H140:M140" si="122">H134+H137+H139</f>
        <v>42380.216447999992</v>
      </c>
      <c r="I140" s="397">
        <f t="shared" si="122"/>
        <v>24721.789999999997</v>
      </c>
      <c r="J140" s="397">
        <f t="shared" si="122"/>
        <v>17299.371709999999</v>
      </c>
      <c r="K140" s="398">
        <f t="shared" si="122"/>
        <v>-7422.4182899999978</v>
      </c>
      <c r="L140" s="398">
        <f t="shared" si="122"/>
        <v>-91.498670000000004</v>
      </c>
      <c r="M140" s="398">
        <f t="shared" si="122"/>
        <v>17207.873040000002</v>
      </c>
      <c r="N140" s="399">
        <f t="shared" si="115"/>
        <v>69.9762100964372</v>
      </c>
      <c r="O140" s="729"/>
      <c r="P140" s="71"/>
    </row>
    <row r="141" spans="1:17" ht="15" customHeight="1" x14ac:dyDescent="0.25">
      <c r="A141" s="25">
        <v>1</v>
      </c>
      <c r="B141" s="25">
        <v>1</v>
      </c>
      <c r="C141" s="56"/>
      <c r="D141" s="416"/>
      <c r="E141" s="416"/>
      <c r="F141" s="416"/>
      <c r="G141" s="412"/>
      <c r="H141" s="414"/>
      <c r="I141" s="414"/>
      <c r="J141" s="414"/>
      <c r="K141" s="414">
        <f t="shared" si="121"/>
        <v>0</v>
      </c>
      <c r="L141" s="414"/>
      <c r="M141" s="414"/>
      <c r="N141" s="416"/>
      <c r="O141" s="731"/>
      <c r="P141" s="71"/>
    </row>
    <row r="142" spans="1:17" ht="33" customHeight="1" x14ac:dyDescent="0.25">
      <c r="A142" s="25">
        <v>1</v>
      </c>
      <c r="B142" s="25">
        <v>1</v>
      </c>
      <c r="C142" s="49" t="s">
        <v>82</v>
      </c>
      <c r="D142" s="349"/>
      <c r="E142" s="349"/>
      <c r="F142" s="349"/>
      <c r="G142" s="349"/>
      <c r="H142" s="391"/>
      <c r="I142" s="391"/>
      <c r="J142" s="391"/>
      <c r="K142" s="391">
        <f t="shared" si="121"/>
        <v>0</v>
      </c>
      <c r="L142" s="391"/>
      <c r="M142" s="391"/>
      <c r="N142" s="392"/>
      <c r="O142" s="424"/>
      <c r="P142" s="71"/>
    </row>
    <row r="143" spans="1:17" ht="30" x14ac:dyDescent="0.25">
      <c r="A143" s="25">
        <v>1</v>
      </c>
      <c r="B143" s="25">
        <v>1</v>
      </c>
      <c r="C143" s="118" t="s">
        <v>120</v>
      </c>
      <c r="D143" s="392">
        <f>SUM(D144:D145)</f>
        <v>202</v>
      </c>
      <c r="E143" s="392">
        <f>SUM(E144:E145)</f>
        <v>118</v>
      </c>
      <c r="F143" s="392">
        <f>SUM(F144:F145)</f>
        <v>223</v>
      </c>
      <c r="G143" s="392">
        <f t="shared" ref="G143:G148" si="123">F143/E143*100</f>
        <v>188.98305084745763</v>
      </c>
      <c r="H143" s="354">
        <f t="shared" ref="H143:M143" si="124">SUM(H144:H145)</f>
        <v>1104.6167999999998</v>
      </c>
      <c r="I143" s="354">
        <f t="shared" si="124"/>
        <v>644.3599999999999</v>
      </c>
      <c r="J143" s="354">
        <f t="shared" si="124"/>
        <v>1219.4531999999999</v>
      </c>
      <c r="K143" s="354">
        <f t="shared" si="124"/>
        <v>575.09320000000002</v>
      </c>
      <c r="L143" s="354">
        <f t="shared" si="124"/>
        <v>0</v>
      </c>
      <c r="M143" s="354">
        <f t="shared" si="124"/>
        <v>1219.4531999999999</v>
      </c>
      <c r="N143" s="392">
        <f t="shared" ref="N143:N150" si="125">J143/I143*100</f>
        <v>189.25029486622387</v>
      </c>
      <c r="O143" s="424"/>
      <c r="P143" s="71"/>
    </row>
    <row r="144" spans="1:17" ht="30" x14ac:dyDescent="0.25">
      <c r="A144" s="25">
        <v>1</v>
      </c>
      <c r="B144" s="25">
        <v>1</v>
      </c>
      <c r="C144" s="47" t="s">
        <v>114</v>
      </c>
      <c r="D144" s="392">
        <v>89</v>
      </c>
      <c r="E144" s="393">
        <f>ROUND(D144/12*$C$3,0)</f>
        <v>52</v>
      </c>
      <c r="F144" s="392">
        <v>98</v>
      </c>
      <c r="G144" s="392">
        <f t="shared" si="123"/>
        <v>188.46153846153845</v>
      </c>
      <c r="H144" s="354">
        <v>486.68759999999997</v>
      </c>
      <c r="I144" s="354">
        <f t="shared" ref="I144:I145" si="126">ROUND(H144/12*$C$3,2)</f>
        <v>283.89999999999998</v>
      </c>
      <c r="J144" s="354">
        <f t="shared" ref="J144:J145" si="127">M144-L144</f>
        <v>535.90320000000008</v>
      </c>
      <c r="K144" s="354">
        <f t="shared" si="121"/>
        <v>252.00320000000011</v>
      </c>
      <c r="L144" s="354">
        <v>0</v>
      </c>
      <c r="M144" s="354">
        <v>535.90320000000008</v>
      </c>
      <c r="N144" s="392">
        <f t="shared" si="125"/>
        <v>188.7647763296936</v>
      </c>
      <c r="O144" s="424"/>
      <c r="P144" s="71"/>
    </row>
    <row r="145" spans="1:17" ht="30" x14ac:dyDescent="0.25">
      <c r="A145" s="25">
        <v>1</v>
      </c>
      <c r="B145" s="25">
        <v>1</v>
      </c>
      <c r="C145" s="47" t="s">
        <v>115</v>
      </c>
      <c r="D145" s="392">
        <v>113</v>
      </c>
      <c r="E145" s="393">
        <f>ROUND(D145/12*$C$3,0)</f>
        <v>66</v>
      </c>
      <c r="F145" s="392">
        <v>125</v>
      </c>
      <c r="G145" s="392">
        <f t="shared" si="123"/>
        <v>189.39393939393941</v>
      </c>
      <c r="H145" s="354">
        <v>617.92919999999992</v>
      </c>
      <c r="I145" s="354">
        <f t="shared" si="126"/>
        <v>360.46</v>
      </c>
      <c r="J145" s="354">
        <f t="shared" si="127"/>
        <v>683.55</v>
      </c>
      <c r="K145" s="354">
        <f t="shared" si="121"/>
        <v>323.08999999999997</v>
      </c>
      <c r="L145" s="354">
        <v>0</v>
      </c>
      <c r="M145" s="354">
        <v>683.55</v>
      </c>
      <c r="N145" s="392">
        <f t="shared" si="125"/>
        <v>189.63269156078343</v>
      </c>
      <c r="O145" s="424"/>
      <c r="P145" s="71"/>
    </row>
    <row r="146" spans="1:17" ht="30" customHeight="1" x14ac:dyDescent="0.25">
      <c r="A146" s="25">
        <v>1</v>
      </c>
      <c r="B146" s="25">
        <v>1</v>
      </c>
      <c r="C146" s="118" t="s">
        <v>112</v>
      </c>
      <c r="D146" s="392">
        <f>SUM(D147:D148)</f>
        <v>20500</v>
      </c>
      <c r="E146" s="392">
        <f t="shared" ref="E146:K146" si="128">SUM(E147:E148)</f>
        <v>11959</v>
      </c>
      <c r="F146" s="392">
        <f t="shared" si="128"/>
        <v>13464</v>
      </c>
      <c r="G146" s="392">
        <f t="shared" si="123"/>
        <v>112.58466426958775</v>
      </c>
      <c r="H146" s="354">
        <f>SUM(H147:H148)</f>
        <v>38978.174999999996</v>
      </c>
      <c r="I146" s="354">
        <f t="shared" si="128"/>
        <v>22737.27</v>
      </c>
      <c r="J146" s="354">
        <f t="shared" si="128"/>
        <v>20630.948480000003</v>
      </c>
      <c r="K146" s="354">
        <f t="shared" si="128"/>
        <v>-2106.3215200000004</v>
      </c>
      <c r="L146" s="354">
        <f t="shared" ref="L146:M146" si="129">SUM(L147:L148)</f>
        <v>-22.81391</v>
      </c>
      <c r="M146" s="354">
        <f t="shared" si="129"/>
        <v>20608.134570000002</v>
      </c>
      <c r="N146" s="392">
        <f t="shared" si="125"/>
        <v>90.73626024584307</v>
      </c>
      <c r="O146" s="424"/>
      <c r="P146" s="71"/>
    </row>
    <row r="147" spans="1:17" ht="60" x14ac:dyDescent="0.25">
      <c r="A147" s="25">
        <v>1</v>
      </c>
      <c r="B147" s="25">
        <v>1</v>
      </c>
      <c r="C147" s="47" t="s">
        <v>118</v>
      </c>
      <c r="D147" s="392">
        <v>15500</v>
      </c>
      <c r="E147" s="393">
        <f>ROUND(D147/12*$C$3,0)</f>
        <v>9042</v>
      </c>
      <c r="F147" s="393">
        <v>10213</v>
      </c>
      <c r="G147" s="392">
        <f t="shared" si="123"/>
        <v>112.95067462950674</v>
      </c>
      <c r="H147" s="354">
        <v>34292.974999999999</v>
      </c>
      <c r="I147" s="354">
        <f t="shared" ref="I147:I149" si="130">ROUND(H147/12*$C$3,2)</f>
        <v>20004.240000000002</v>
      </c>
      <c r="J147" s="354">
        <f>M147-L147</f>
        <v>17521.884420000002</v>
      </c>
      <c r="K147" s="354">
        <f t="shared" si="121"/>
        <v>-2482.3555799999995</v>
      </c>
      <c r="L147" s="354">
        <v>-11.10446</v>
      </c>
      <c r="M147" s="354">
        <v>17510.779960000003</v>
      </c>
      <c r="N147" s="392">
        <f t="shared" si="125"/>
        <v>87.590852839198092</v>
      </c>
      <c r="O147" s="424"/>
      <c r="P147" s="71"/>
    </row>
    <row r="148" spans="1:17" ht="45" x14ac:dyDescent="0.25">
      <c r="A148" s="25">
        <v>1</v>
      </c>
      <c r="B148" s="25">
        <v>1</v>
      </c>
      <c r="C148" s="171" t="s">
        <v>109</v>
      </c>
      <c r="D148" s="394">
        <v>5000</v>
      </c>
      <c r="E148" s="421">
        <f>ROUND(D148/12*$C$3,0)</f>
        <v>2917</v>
      </c>
      <c r="F148" s="435">
        <v>3251</v>
      </c>
      <c r="G148" s="394">
        <f t="shared" si="123"/>
        <v>111.45011998628729</v>
      </c>
      <c r="H148" s="354">
        <v>4685.2</v>
      </c>
      <c r="I148" s="354">
        <f t="shared" si="130"/>
        <v>2733.03</v>
      </c>
      <c r="J148" s="354">
        <f t="shared" ref="J148:J149" si="131">M148-L148</f>
        <v>3109.0640599999992</v>
      </c>
      <c r="K148" s="358">
        <f t="shared" si="121"/>
        <v>376.03405999999904</v>
      </c>
      <c r="L148" s="358">
        <v>-11.709449999999999</v>
      </c>
      <c r="M148" s="358">
        <v>3097.3546099999994</v>
      </c>
      <c r="N148" s="394">
        <f t="shared" si="125"/>
        <v>113.75887055758622</v>
      </c>
      <c r="O148" s="424"/>
      <c r="P148" s="71"/>
    </row>
    <row r="149" spans="1:17" s="72" customFormat="1" ht="30.75" thickBot="1" x14ac:dyDescent="0.3">
      <c r="A149" s="25">
        <v>1</v>
      </c>
      <c r="B149" s="25">
        <v>1</v>
      </c>
      <c r="C149" s="78" t="s">
        <v>123</v>
      </c>
      <c r="D149" s="392">
        <v>13860</v>
      </c>
      <c r="E149" s="393">
        <f>ROUND(D149/12*$C$3,0)</f>
        <v>8085</v>
      </c>
      <c r="F149" s="392">
        <v>8060</v>
      </c>
      <c r="G149" s="392">
        <f>F149/E149*100</f>
        <v>99.690785405071111</v>
      </c>
      <c r="H149" s="354">
        <v>11240.7372</v>
      </c>
      <c r="I149" s="354">
        <f t="shared" si="130"/>
        <v>6557.1</v>
      </c>
      <c r="J149" s="354">
        <f t="shared" si="131"/>
        <v>6536.8211999999994</v>
      </c>
      <c r="K149" s="354">
        <f t="shared" si="121"/>
        <v>-20.278800000000956</v>
      </c>
      <c r="L149" s="354">
        <v>-2.1477199999999996</v>
      </c>
      <c r="M149" s="354">
        <v>6534.6734799999995</v>
      </c>
      <c r="N149" s="392">
        <f t="shared" si="125"/>
        <v>99.690735233563601</v>
      </c>
      <c r="O149" s="424"/>
      <c r="P149" s="71"/>
      <c r="Q149" s="290"/>
    </row>
    <row r="150" spans="1:17" ht="15" customHeight="1" thickBot="1" x14ac:dyDescent="0.3">
      <c r="A150" s="25">
        <v>1</v>
      </c>
      <c r="B150" s="25">
        <v>1</v>
      </c>
      <c r="C150" s="81" t="s">
        <v>3</v>
      </c>
      <c r="D150" s="399"/>
      <c r="E150" s="399"/>
      <c r="F150" s="436"/>
      <c r="G150" s="437"/>
      <c r="H150" s="432">
        <f t="shared" ref="H150:M150" si="132">H146+H143+H149</f>
        <v>51323.528999999995</v>
      </c>
      <c r="I150" s="432">
        <f t="shared" si="132"/>
        <v>29938.730000000003</v>
      </c>
      <c r="J150" s="432">
        <f t="shared" si="132"/>
        <v>28387.222880000001</v>
      </c>
      <c r="K150" s="432">
        <f t="shared" si="132"/>
        <v>-1551.5071200000014</v>
      </c>
      <c r="L150" s="432">
        <f t="shared" si="132"/>
        <v>-24.96163</v>
      </c>
      <c r="M150" s="432">
        <f t="shared" si="132"/>
        <v>28362.261250000003</v>
      </c>
      <c r="N150" s="399">
        <f t="shared" si="125"/>
        <v>94.817725668390068</v>
      </c>
      <c r="O150" s="729"/>
      <c r="P150" s="71"/>
    </row>
    <row r="151" spans="1:17" ht="15" customHeight="1" x14ac:dyDescent="0.25">
      <c r="A151" s="25">
        <v>1</v>
      </c>
      <c r="B151" s="25">
        <v>1</v>
      </c>
      <c r="C151" s="21"/>
      <c r="D151" s="412"/>
      <c r="E151" s="412"/>
      <c r="F151" s="412"/>
      <c r="G151" s="412"/>
      <c r="H151" s="438"/>
      <c r="I151" s="438"/>
      <c r="J151" s="438"/>
      <c r="K151" s="438">
        <f t="shared" si="121"/>
        <v>0</v>
      </c>
      <c r="L151" s="438"/>
      <c r="M151" s="438"/>
      <c r="N151" s="439"/>
      <c r="O151" s="424"/>
      <c r="P151" s="71"/>
    </row>
    <row r="152" spans="1:17" ht="43.5" customHeight="1" x14ac:dyDescent="0.25">
      <c r="A152" s="25">
        <v>1</v>
      </c>
      <c r="B152" s="25">
        <v>1</v>
      </c>
      <c r="C152" s="49" t="s">
        <v>83</v>
      </c>
      <c r="D152" s="349"/>
      <c r="E152" s="349"/>
      <c r="F152" s="349"/>
      <c r="G152" s="349"/>
      <c r="H152" s="391"/>
      <c r="I152" s="391"/>
      <c r="J152" s="391"/>
      <c r="K152" s="391">
        <f t="shared" si="121"/>
        <v>0</v>
      </c>
      <c r="L152" s="391"/>
      <c r="M152" s="391"/>
      <c r="N152" s="392"/>
      <c r="O152" s="424"/>
      <c r="P152" s="71"/>
    </row>
    <row r="153" spans="1:17" ht="30" x14ac:dyDescent="0.25">
      <c r="A153" s="25">
        <v>1</v>
      </c>
      <c r="B153" s="25">
        <v>1</v>
      </c>
      <c r="C153" s="118" t="s">
        <v>120</v>
      </c>
      <c r="D153" s="392">
        <f>SUM(D154:D155)</f>
        <v>248</v>
      </c>
      <c r="E153" s="392">
        <f>SUM(E154:E155)</f>
        <v>145</v>
      </c>
      <c r="F153" s="392">
        <f>SUM(F154:F155)</f>
        <v>253</v>
      </c>
      <c r="G153" s="392">
        <f t="shared" ref="G153:G158" si="133">F153/E153*100</f>
        <v>174.48275862068965</v>
      </c>
      <c r="H153" s="354">
        <f t="shared" ref="H153:M153" si="134">SUM(H154:H155)</f>
        <v>1356.1632</v>
      </c>
      <c r="I153" s="354">
        <f t="shared" si="134"/>
        <v>791.09</v>
      </c>
      <c r="J153" s="354">
        <f t="shared" si="134"/>
        <v>1383.5051999999998</v>
      </c>
      <c r="K153" s="354">
        <f t="shared" si="134"/>
        <v>592.41519999999991</v>
      </c>
      <c r="L153" s="354">
        <f t="shared" si="134"/>
        <v>-1.09368</v>
      </c>
      <c r="M153" s="354">
        <f t="shared" si="134"/>
        <v>1382.4115199999999</v>
      </c>
      <c r="N153" s="392">
        <f t="shared" ref="N153:N160" si="135">J153/I153*100</f>
        <v>174.88594218104132</v>
      </c>
      <c r="O153" s="424"/>
      <c r="P153" s="71"/>
    </row>
    <row r="154" spans="1:17" ht="30" x14ac:dyDescent="0.25">
      <c r="A154" s="25">
        <v>1</v>
      </c>
      <c r="B154" s="25">
        <v>1</v>
      </c>
      <c r="C154" s="47" t="s">
        <v>114</v>
      </c>
      <c r="D154" s="392">
        <v>63</v>
      </c>
      <c r="E154" s="393">
        <f>ROUND(D154/12*$C$3,0)</f>
        <v>37</v>
      </c>
      <c r="F154" s="392">
        <v>64</v>
      </c>
      <c r="G154" s="392">
        <f t="shared" si="133"/>
        <v>172.97297297297297</v>
      </c>
      <c r="H154" s="354">
        <v>344.50919999999996</v>
      </c>
      <c r="I154" s="354">
        <f t="shared" ref="I154:I155" si="136">ROUND(H154/12*$C$3,2)</f>
        <v>200.96</v>
      </c>
      <c r="J154" s="354">
        <f t="shared" ref="J154:J155" si="137">M154-L154</f>
        <v>349.9776</v>
      </c>
      <c r="K154" s="354">
        <f t="shared" si="121"/>
        <v>149.01759999999999</v>
      </c>
      <c r="L154" s="354">
        <v>0</v>
      </c>
      <c r="M154" s="354">
        <v>349.9776</v>
      </c>
      <c r="N154" s="392">
        <f t="shared" si="135"/>
        <v>174.15286624203821</v>
      </c>
      <c r="O154" s="424"/>
      <c r="P154" s="71"/>
    </row>
    <row r="155" spans="1:17" ht="31.5" customHeight="1" x14ac:dyDescent="0.25">
      <c r="A155" s="25">
        <v>1</v>
      </c>
      <c r="B155" s="25">
        <v>1</v>
      </c>
      <c r="C155" s="47" t="s">
        <v>115</v>
      </c>
      <c r="D155" s="392">
        <v>185</v>
      </c>
      <c r="E155" s="393">
        <f>ROUND(D155/12*$C$3,0)</f>
        <v>108</v>
      </c>
      <c r="F155" s="392">
        <v>189</v>
      </c>
      <c r="G155" s="392">
        <f t="shared" si="133"/>
        <v>175</v>
      </c>
      <c r="H155" s="354">
        <v>1011.6539999999999</v>
      </c>
      <c r="I155" s="354">
        <f t="shared" si="136"/>
        <v>590.13</v>
      </c>
      <c r="J155" s="354">
        <f t="shared" si="137"/>
        <v>1033.5275999999999</v>
      </c>
      <c r="K155" s="354">
        <f t="shared" si="121"/>
        <v>443.3975999999999</v>
      </c>
      <c r="L155" s="354">
        <v>-1.09368</v>
      </c>
      <c r="M155" s="354">
        <v>1032.4339199999999</v>
      </c>
      <c r="N155" s="392">
        <f t="shared" si="135"/>
        <v>175.13558029586699</v>
      </c>
      <c r="O155" s="424"/>
      <c r="P155" s="71"/>
    </row>
    <row r="156" spans="1:17" ht="30" x14ac:dyDescent="0.25">
      <c r="A156" s="25">
        <v>1</v>
      </c>
      <c r="B156" s="25">
        <v>1</v>
      </c>
      <c r="C156" s="118" t="s">
        <v>112</v>
      </c>
      <c r="D156" s="392">
        <f>SUM(D157:D158)</f>
        <v>17130</v>
      </c>
      <c r="E156" s="392">
        <f t="shared" ref="E156:K156" si="138">SUM(E157:E158)</f>
        <v>9993</v>
      </c>
      <c r="F156" s="392">
        <f t="shared" si="138"/>
        <v>9646</v>
      </c>
      <c r="G156" s="392">
        <f t="shared" si="133"/>
        <v>96.527569298508951</v>
      </c>
      <c r="H156" s="354">
        <f>SUM(H157:H158)</f>
        <v>35931.891199999998</v>
      </c>
      <c r="I156" s="354">
        <f t="shared" si="138"/>
        <v>20960.27</v>
      </c>
      <c r="J156" s="354">
        <f t="shared" si="138"/>
        <v>21049.42496</v>
      </c>
      <c r="K156" s="354">
        <f t="shared" si="138"/>
        <v>89.154960000001438</v>
      </c>
      <c r="L156" s="354">
        <f t="shared" ref="L156:M156" si="139">SUM(L157:L158)</f>
        <v>-5.2771000000000008</v>
      </c>
      <c r="M156" s="354">
        <f t="shared" si="139"/>
        <v>21044.147860000001</v>
      </c>
      <c r="N156" s="392">
        <f t="shared" si="135"/>
        <v>100.4253521543377</v>
      </c>
      <c r="O156" s="424"/>
      <c r="P156" s="71"/>
    </row>
    <row r="157" spans="1:17" ht="43.5" customHeight="1" x14ac:dyDescent="0.25">
      <c r="A157" s="25">
        <v>1</v>
      </c>
      <c r="B157" s="25">
        <v>1</v>
      </c>
      <c r="C157" s="47" t="s">
        <v>118</v>
      </c>
      <c r="D157" s="392">
        <v>15600</v>
      </c>
      <c r="E157" s="393">
        <f>ROUND(D157/12*$C$3,0)</f>
        <v>9100</v>
      </c>
      <c r="F157" s="393">
        <v>8747</v>
      </c>
      <c r="G157" s="392">
        <f t="shared" si="133"/>
        <v>96.120879120879124</v>
      </c>
      <c r="H157" s="354">
        <v>34498.22</v>
      </c>
      <c r="I157" s="354">
        <f t="shared" ref="I157:I159" si="140">ROUND(H157/12*$C$3,2)</f>
        <v>20123.96</v>
      </c>
      <c r="J157" s="354">
        <f t="shared" ref="J157:J159" si="141">M157-L157</f>
        <v>20189.538570000001</v>
      </c>
      <c r="K157" s="354">
        <f t="shared" si="121"/>
        <v>65.578570000001491</v>
      </c>
      <c r="L157" s="354">
        <v>0</v>
      </c>
      <c r="M157" s="354">
        <v>20189.538570000001</v>
      </c>
      <c r="N157" s="392">
        <f t="shared" si="135"/>
        <v>100.32587308859688</v>
      </c>
      <c r="O157" s="424"/>
      <c r="P157" s="71"/>
    </row>
    <row r="158" spans="1:17" ht="43.5" customHeight="1" x14ac:dyDescent="0.25">
      <c r="A158" s="25">
        <v>1</v>
      </c>
      <c r="B158" s="25">
        <v>1</v>
      </c>
      <c r="C158" s="171" t="s">
        <v>109</v>
      </c>
      <c r="D158" s="394">
        <v>1530</v>
      </c>
      <c r="E158" s="421">
        <f>ROUND(D158/12*$C$3,0)</f>
        <v>893</v>
      </c>
      <c r="F158" s="435">
        <v>899</v>
      </c>
      <c r="G158" s="394">
        <f t="shared" si="133"/>
        <v>100.67189249720046</v>
      </c>
      <c r="H158" s="354">
        <v>1433.6712</v>
      </c>
      <c r="I158" s="354">
        <f t="shared" si="140"/>
        <v>836.31</v>
      </c>
      <c r="J158" s="354">
        <f t="shared" si="141"/>
        <v>859.88638999999989</v>
      </c>
      <c r="K158" s="358">
        <f t="shared" si="121"/>
        <v>23.576389999999947</v>
      </c>
      <c r="L158" s="358">
        <v>-5.2771000000000008</v>
      </c>
      <c r="M158" s="358">
        <v>854.60928999999987</v>
      </c>
      <c r="N158" s="394">
        <f t="shared" si="135"/>
        <v>102.81909698556755</v>
      </c>
      <c r="O158" s="424"/>
      <c r="P158" s="71"/>
    </row>
    <row r="159" spans="1:17" s="72" customFormat="1" ht="31.5" customHeight="1" thickBot="1" x14ac:dyDescent="0.3">
      <c r="A159" s="25">
        <v>1</v>
      </c>
      <c r="B159" s="25">
        <v>1</v>
      </c>
      <c r="C159" s="78" t="s">
        <v>123</v>
      </c>
      <c r="D159" s="392">
        <v>22870</v>
      </c>
      <c r="E159" s="393">
        <f>ROUND(D159/12*$C$3,0)</f>
        <v>13341</v>
      </c>
      <c r="F159" s="392">
        <v>13314</v>
      </c>
      <c r="G159" s="392">
        <f>F159/E159*100</f>
        <v>99.797616370586923</v>
      </c>
      <c r="H159" s="354">
        <v>18548.027399999999</v>
      </c>
      <c r="I159" s="354">
        <f t="shared" si="140"/>
        <v>10819.68</v>
      </c>
      <c r="J159" s="354">
        <f t="shared" si="141"/>
        <v>10797.920279999998</v>
      </c>
      <c r="K159" s="354">
        <f t="shared" si="121"/>
        <v>-21.759720000001835</v>
      </c>
      <c r="L159" s="354">
        <v>0</v>
      </c>
      <c r="M159" s="354">
        <v>10797.920279999998</v>
      </c>
      <c r="N159" s="392">
        <f t="shared" si="135"/>
        <v>99.798887582627188</v>
      </c>
      <c r="O159" s="424"/>
      <c r="P159" s="71"/>
      <c r="Q159" s="290"/>
    </row>
    <row r="160" spans="1:17" ht="15" customHeight="1" thickBot="1" x14ac:dyDescent="0.3">
      <c r="A160" s="25">
        <v>1</v>
      </c>
      <c r="B160" s="25">
        <v>1</v>
      </c>
      <c r="C160" s="81" t="s">
        <v>3</v>
      </c>
      <c r="D160" s="399"/>
      <c r="E160" s="399"/>
      <c r="F160" s="399"/>
      <c r="G160" s="396"/>
      <c r="H160" s="429">
        <f t="shared" ref="H160:M160" si="142">H156+H153+H159</f>
        <v>55836.0818</v>
      </c>
      <c r="I160" s="429">
        <f t="shared" si="142"/>
        <v>32571.040000000001</v>
      </c>
      <c r="J160" s="429">
        <f t="shared" si="142"/>
        <v>33230.850439999995</v>
      </c>
      <c r="K160" s="429">
        <f t="shared" si="142"/>
        <v>659.81043999999952</v>
      </c>
      <c r="L160" s="429">
        <f t="shared" si="142"/>
        <v>-6.3707800000000008</v>
      </c>
      <c r="M160" s="429">
        <f t="shared" si="142"/>
        <v>33224.479659999997</v>
      </c>
      <c r="N160" s="399">
        <f t="shared" si="135"/>
        <v>102.02575797395477</v>
      </c>
      <c r="O160" s="729"/>
      <c r="P160" s="71"/>
    </row>
    <row r="161" spans="1:17" ht="15" customHeight="1" x14ac:dyDescent="0.25">
      <c r="A161" s="25">
        <v>1</v>
      </c>
      <c r="B161" s="25">
        <v>1</v>
      </c>
      <c r="C161" s="21"/>
      <c r="D161" s="412"/>
      <c r="E161" s="412"/>
      <c r="F161" s="412"/>
      <c r="G161" s="412"/>
      <c r="H161" s="438"/>
      <c r="I161" s="438"/>
      <c r="J161" s="438"/>
      <c r="K161" s="438">
        <f t="shared" si="121"/>
        <v>0</v>
      </c>
      <c r="L161" s="438"/>
      <c r="M161" s="438"/>
      <c r="N161" s="439"/>
      <c r="O161" s="424"/>
      <c r="P161" s="71"/>
    </row>
    <row r="162" spans="1:17" ht="29.25" x14ac:dyDescent="0.25">
      <c r="A162" s="25">
        <v>1</v>
      </c>
      <c r="B162" s="25">
        <v>1</v>
      </c>
      <c r="C162" s="49" t="s">
        <v>84</v>
      </c>
      <c r="D162" s="349"/>
      <c r="E162" s="349"/>
      <c r="F162" s="349"/>
      <c r="G162" s="349"/>
      <c r="H162" s="354"/>
      <c r="I162" s="354"/>
      <c r="J162" s="354"/>
      <c r="K162" s="354">
        <f t="shared" si="121"/>
        <v>0</v>
      </c>
      <c r="L162" s="354"/>
      <c r="M162" s="354"/>
      <c r="N162" s="392"/>
      <c r="O162" s="424"/>
      <c r="P162" s="71"/>
    </row>
    <row r="163" spans="1:17" ht="30" x14ac:dyDescent="0.25">
      <c r="A163" s="25">
        <v>1</v>
      </c>
      <c r="B163" s="25">
        <v>1</v>
      </c>
      <c r="C163" s="118" t="s">
        <v>120</v>
      </c>
      <c r="D163" s="392">
        <f>SUM(D164:D165)</f>
        <v>113</v>
      </c>
      <c r="E163" s="393">
        <f>SUM(E164:E165)</f>
        <v>66</v>
      </c>
      <c r="F163" s="392">
        <f>SUM(F164:F165)</f>
        <v>114</v>
      </c>
      <c r="G163" s="392">
        <f t="shared" ref="G163:G169" si="143">F163/E163*100</f>
        <v>172.72727272727272</v>
      </c>
      <c r="H163" s="354">
        <f t="shared" ref="H163:M163" si="144">SUM(H164:H165)</f>
        <v>617.92920000000004</v>
      </c>
      <c r="I163" s="354">
        <f t="shared" si="144"/>
        <v>360.46</v>
      </c>
      <c r="J163" s="354">
        <f t="shared" si="144"/>
        <v>623.39760000000001</v>
      </c>
      <c r="K163" s="354">
        <f t="shared" si="144"/>
        <v>262.93759999999997</v>
      </c>
      <c r="L163" s="354">
        <f t="shared" si="144"/>
        <v>0</v>
      </c>
      <c r="M163" s="354">
        <f t="shared" si="144"/>
        <v>623.39760000000001</v>
      </c>
      <c r="N163" s="392">
        <f t="shared" ref="N163:N170" si="145">J163/I163*100</f>
        <v>172.94501470343451</v>
      </c>
      <c r="O163" s="424"/>
      <c r="P163" s="71"/>
    </row>
    <row r="164" spans="1:17" ht="30" x14ac:dyDescent="0.25">
      <c r="A164" s="25">
        <v>1</v>
      </c>
      <c r="B164" s="25">
        <v>1</v>
      </c>
      <c r="C164" s="47" t="s">
        <v>114</v>
      </c>
      <c r="D164" s="392">
        <v>29</v>
      </c>
      <c r="E164" s="393">
        <f>ROUND(D164/12*$C$3,0)</f>
        <v>17</v>
      </c>
      <c r="F164" s="392">
        <v>27</v>
      </c>
      <c r="G164" s="392">
        <f t="shared" si="143"/>
        <v>158.8235294117647</v>
      </c>
      <c r="H164" s="354">
        <v>158.58359999999999</v>
      </c>
      <c r="I164" s="354">
        <f t="shared" ref="I164:I165" si="146">ROUND(H164/12*$C$3,2)</f>
        <v>92.51</v>
      </c>
      <c r="J164" s="354">
        <f t="shared" ref="J164:J165" si="147">M164-L164</f>
        <v>147.64679999999998</v>
      </c>
      <c r="K164" s="354">
        <f t="shared" si="121"/>
        <v>55.13679999999998</v>
      </c>
      <c r="L164" s="354"/>
      <c r="M164" s="354">
        <v>147.64679999999998</v>
      </c>
      <c r="N164" s="392">
        <f t="shared" si="145"/>
        <v>159.60090800994485</v>
      </c>
      <c r="O164" s="424"/>
      <c r="P164" s="71"/>
    </row>
    <row r="165" spans="1:17" ht="30" x14ac:dyDescent="0.25">
      <c r="A165" s="25">
        <v>1</v>
      </c>
      <c r="B165" s="25">
        <v>1</v>
      </c>
      <c r="C165" s="47" t="s">
        <v>115</v>
      </c>
      <c r="D165" s="392">
        <v>84</v>
      </c>
      <c r="E165" s="393">
        <f>ROUND(D165/12*$C$3,0)</f>
        <v>49</v>
      </c>
      <c r="F165" s="392">
        <v>87</v>
      </c>
      <c r="G165" s="392">
        <f t="shared" si="143"/>
        <v>177.55102040816325</v>
      </c>
      <c r="H165" s="354">
        <v>459.34559999999999</v>
      </c>
      <c r="I165" s="354">
        <f t="shared" si="146"/>
        <v>267.95</v>
      </c>
      <c r="J165" s="354">
        <f t="shared" si="147"/>
        <v>475.75079999999997</v>
      </c>
      <c r="K165" s="354">
        <f t="shared" si="121"/>
        <v>207.80079999999998</v>
      </c>
      <c r="L165" s="354"/>
      <c r="M165" s="354">
        <v>475.75079999999997</v>
      </c>
      <c r="N165" s="392">
        <f t="shared" si="145"/>
        <v>177.55208061205448</v>
      </c>
      <c r="O165" s="424"/>
      <c r="P165" s="71"/>
    </row>
    <row r="166" spans="1:17" ht="30" x14ac:dyDescent="0.25">
      <c r="A166" s="25">
        <v>1</v>
      </c>
      <c r="B166" s="25">
        <v>1</v>
      </c>
      <c r="C166" s="140" t="s">
        <v>112</v>
      </c>
      <c r="D166" s="392">
        <f>SUM(D167:D168)</f>
        <v>17900</v>
      </c>
      <c r="E166" s="393">
        <f>SUM(E167:E168)</f>
        <v>10442</v>
      </c>
      <c r="F166" s="392">
        <f>SUM(F167:F168)</f>
        <v>11097</v>
      </c>
      <c r="G166" s="392">
        <f t="shared" si="143"/>
        <v>106.27274468492627</v>
      </c>
      <c r="H166" s="354">
        <f t="shared" ref="H166:M166" si="148">SUM(H167:H168)</f>
        <v>36525.870999999999</v>
      </c>
      <c r="I166" s="354">
        <f t="shared" si="148"/>
        <v>21306.760000000002</v>
      </c>
      <c r="J166" s="354">
        <f t="shared" si="148"/>
        <v>23277.873400000004</v>
      </c>
      <c r="K166" s="354">
        <f t="shared" si="148"/>
        <v>1971.1134000000045</v>
      </c>
      <c r="L166" s="354">
        <f t="shared" si="148"/>
        <v>-25.926009999999998</v>
      </c>
      <c r="M166" s="354">
        <f t="shared" si="148"/>
        <v>23251.947390000008</v>
      </c>
      <c r="N166" s="392">
        <f t="shared" si="145"/>
        <v>109.25111748571817</v>
      </c>
      <c r="O166" s="424"/>
      <c r="P166" s="71"/>
    </row>
    <row r="167" spans="1:17" ht="59.25" customHeight="1" x14ac:dyDescent="0.25">
      <c r="A167" s="25">
        <v>1</v>
      </c>
      <c r="B167" s="25">
        <v>1</v>
      </c>
      <c r="C167" s="47" t="s">
        <v>118</v>
      </c>
      <c r="D167" s="392">
        <v>15500</v>
      </c>
      <c r="E167" s="393">
        <f>ROUND(D167/12*$C$3,0)</f>
        <v>9042</v>
      </c>
      <c r="F167" s="392">
        <v>8813</v>
      </c>
      <c r="G167" s="392">
        <f t="shared" si="143"/>
        <v>97.467374474673747</v>
      </c>
      <c r="H167" s="354">
        <v>34276.974999999999</v>
      </c>
      <c r="I167" s="354">
        <f t="shared" ref="I167:I169" si="149">ROUND(H167/12*$C$3,2)</f>
        <v>19994.900000000001</v>
      </c>
      <c r="J167" s="354">
        <f t="shared" ref="J167:J169" si="150">M167-L167</f>
        <v>20950.701240000006</v>
      </c>
      <c r="K167" s="354">
        <f t="shared" si="121"/>
        <v>955.80124000000433</v>
      </c>
      <c r="L167" s="354">
        <v>-25.425299999999996</v>
      </c>
      <c r="M167" s="354">
        <v>20925.275940000007</v>
      </c>
      <c r="N167" s="392">
        <f t="shared" si="145"/>
        <v>104.78022515741516</v>
      </c>
      <c r="O167" s="424"/>
      <c r="P167" s="71"/>
    </row>
    <row r="168" spans="1:17" ht="45" x14ac:dyDescent="0.25">
      <c r="A168" s="25">
        <v>1</v>
      </c>
      <c r="B168" s="25">
        <v>1</v>
      </c>
      <c r="C168" s="47" t="s">
        <v>109</v>
      </c>
      <c r="D168" s="392">
        <v>2400</v>
      </c>
      <c r="E168" s="393">
        <f>ROUND(D168/12*$C$3,0)</f>
        <v>1400</v>
      </c>
      <c r="F168" s="392">
        <v>2284</v>
      </c>
      <c r="G168" s="392">
        <f t="shared" si="143"/>
        <v>163.14285714285714</v>
      </c>
      <c r="H168" s="354">
        <v>2248.8960000000002</v>
      </c>
      <c r="I168" s="354">
        <f t="shared" si="149"/>
        <v>1311.86</v>
      </c>
      <c r="J168" s="354">
        <f t="shared" si="150"/>
        <v>2327.1721600000001</v>
      </c>
      <c r="K168" s="354">
        <f t="shared" si="121"/>
        <v>1015.3121600000002</v>
      </c>
      <c r="L168" s="354">
        <v>-0.50070999999999999</v>
      </c>
      <c r="M168" s="354">
        <v>2326.6714500000003</v>
      </c>
      <c r="N168" s="392">
        <f t="shared" si="145"/>
        <v>177.39485615843157</v>
      </c>
      <c r="O168" s="424"/>
      <c r="P168" s="71"/>
    </row>
    <row r="169" spans="1:17" s="72" customFormat="1" ht="31.5" customHeight="1" thickBot="1" x14ac:dyDescent="0.3">
      <c r="A169" s="25">
        <v>1</v>
      </c>
      <c r="B169" s="25">
        <v>1</v>
      </c>
      <c r="C169" s="78" t="s">
        <v>123</v>
      </c>
      <c r="D169" s="392">
        <v>13730</v>
      </c>
      <c r="E169" s="393">
        <f>ROUND(D169/12*$C$3,0)</f>
        <v>8009</v>
      </c>
      <c r="F169" s="392">
        <v>8100</v>
      </c>
      <c r="G169" s="392">
        <f t="shared" si="143"/>
        <v>101.13622175053065</v>
      </c>
      <c r="H169" s="354">
        <v>11135.304599999999</v>
      </c>
      <c r="I169" s="354">
        <f t="shared" si="149"/>
        <v>6495.59</v>
      </c>
      <c r="J169" s="354">
        <f t="shared" si="150"/>
        <v>6569.2620000000006</v>
      </c>
      <c r="K169" s="354">
        <f t="shared" si="121"/>
        <v>73.67200000000048</v>
      </c>
      <c r="L169" s="354">
        <v>-8.1099999999999992E-2</v>
      </c>
      <c r="M169" s="354">
        <v>6569.1809000000003</v>
      </c>
      <c r="N169" s="392">
        <f t="shared" si="145"/>
        <v>101.13418488543766</v>
      </c>
      <c r="O169" s="424"/>
      <c r="P169" s="71"/>
      <c r="Q169" s="290"/>
    </row>
    <row r="170" spans="1:17" ht="15.75" thickBot="1" x14ac:dyDescent="0.3">
      <c r="A170" s="25">
        <v>1</v>
      </c>
      <c r="B170" s="25">
        <v>1</v>
      </c>
      <c r="C170" s="204" t="s">
        <v>3</v>
      </c>
      <c r="D170" s="395"/>
      <c r="E170" s="395"/>
      <c r="F170" s="395"/>
      <c r="G170" s="437"/>
      <c r="H170" s="432">
        <f>H166+H163+H169</f>
        <v>48279.104800000001</v>
      </c>
      <c r="I170" s="432">
        <f>I166+I163+I169</f>
        <v>28162.81</v>
      </c>
      <c r="J170" s="432">
        <f t="shared" ref="J170:K170" si="151">J166+J163+J169</f>
        <v>30470.533000000003</v>
      </c>
      <c r="K170" s="432">
        <f t="shared" si="151"/>
        <v>2307.723000000005</v>
      </c>
      <c r="L170" s="432">
        <f>L166+L163+L169</f>
        <v>-26.007109999999997</v>
      </c>
      <c r="M170" s="432">
        <f>M166+M163+M169</f>
        <v>30444.525890000008</v>
      </c>
      <c r="N170" s="399">
        <f t="shared" si="145"/>
        <v>108.19422138628923</v>
      </c>
      <c r="O170" s="729"/>
      <c r="P170" s="71"/>
    </row>
    <row r="171" spans="1:17" ht="15" customHeight="1" x14ac:dyDescent="0.25">
      <c r="A171" s="25">
        <v>1</v>
      </c>
      <c r="B171" s="25">
        <v>1</v>
      </c>
      <c r="C171" s="21"/>
      <c r="D171" s="412"/>
      <c r="E171" s="412"/>
      <c r="F171" s="412"/>
      <c r="G171" s="412"/>
      <c r="H171" s="438"/>
      <c r="I171" s="438"/>
      <c r="J171" s="438"/>
      <c r="K171" s="438">
        <f t="shared" si="121"/>
        <v>0</v>
      </c>
      <c r="L171" s="438"/>
      <c r="M171" s="438"/>
      <c r="N171" s="439"/>
      <c r="O171" s="424"/>
      <c r="P171" s="71"/>
    </row>
    <row r="172" spans="1:17" ht="31.5" customHeight="1" x14ac:dyDescent="0.25">
      <c r="A172" s="25">
        <v>1</v>
      </c>
      <c r="B172" s="25">
        <v>1</v>
      </c>
      <c r="C172" s="49" t="s">
        <v>85</v>
      </c>
      <c r="D172" s="349"/>
      <c r="E172" s="349"/>
      <c r="F172" s="349"/>
      <c r="G172" s="349"/>
      <c r="H172" s="354"/>
      <c r="I172" s="354"/>
      <c r="J172" s="354"/>
      <c r="K172" s="354">
        <f t="shared" si="121"/>
        <v>0</v>
      </c>
      <c r="L172" s="354"/>
      <c r="M172" s="354"/>
      <c r="N172" s="349"/>
      <c r="O172" s="725"/>
      <c r="P172" s="71"/>
    </row>
    <row r="173" spans="1:17" ht="45" customHeight="1" x14ac:dyDescent="0.25">
      <c r="A173" s="25">
        <v>1</v>
      </c>
      <c r="B173" s="25">
        <v>1</v>
      </c>
      <c r="C173" s="118" t="s">
        <v>120</v>
      </c>
      <c r="D173" s="392">
        <f>SUM(D174:D175)</f>
        <v>251</v>
      </c>
      <c r="E173" s="392">
        <f>SUM(E174:E175)</f>
        <v>146</v>
      </c>
      <c r="F173" s="392">
        <f>SUM(F174:F175)</f>
        <v>202</v>
      </c>
      <c r="G173" s="392">
        <f t="shared" ref="G173:G179" si="152">F173/E173*100</f>
        <v>138.35616438356163</v>
      </c>
      <c r="H173" s="354">
        <f t="shared" ref="H173:M173" si="153">SUM(H174:H175)</f>
        <v>1372.5683999999999</v>
      </c>
      <c r="I173" s="354">
        <f t="shared" si="153"/>
        <v>800.67000000000007</v>
      </c>
      <c r="J173" s="354">
        <f t="shared" si="153"/>
        <v>1104.6168</v>
      </c>
      <c r="K173" s="354">
        <f t="shared" si="153"/>
        <v>303.94680000000005</v>
      </c>
      <c r="L173" s="354">
        <f t="shared" si="153"/>
        <v>0</v>
      </c>
      <c r="M173" s="354">
        <f t="shared" si="153"/>
        <v>1104.6168</v>
      </c>
      <c r="N173" s="392">
        <f t="shared" ref="N173:N180" si="154">J173/I173*100</f>
        <v>137.96155719584846</v>
      </c>
      <c r="O173" s="424"/>
      <c r="P173" s="71"/>
    </row>
    <row r="174" spans="1:17" ht="30" x14ac:dyDescent="0.25">
      <c r="A174" s="25">
        <v>1</v>
      </c>
      <c r="B174" s="25">
        <v>1</v>
      </c>
      <c r="C174" s="47" t="s">
        <v>114</v>
      </c>
      <c r="D174" s="392">
        <v>143</v>
      </c>
      <c r="E174" s="393">
        <f>ROUND(D174/12*$C$3,0)</f>
        <v>83</v>
      </c>
      <c r="F174" s="393">
        <v>142</v>
      </c>
      <c r="G174" s="392">
        <f t="shared" si="152"/>
        <v>171.08433734939757</v>
      </c>
      <c r="H174" s="354">
        <v>781.98119999999994</v>
      </c>
      <c r="I174" s="354">
        <f t="shared" ref="I174:I175" si="155">ROUND(H174/12*$C$3,2)</f>
        <v>456.16</v>
      </c>
      <c r="J174" s="354">
        <f t="shared" ref="J174:J179" si="156">M174-L174</f>
        <v>776.51280000000008</v>
      </c>
      <c r="K174" s="354">
        <f t="shared" si="121"/>
        <v>320.35280000000006</v>
      </c>
      <c r="L174" s="354"/>
      <c r="M174" s="354">
        <v>776.51280000000008</v>
      </c>
      <c r="N174" s="392">
        <f t="shared" si="154"/>
        <v>170.22816555594528</v>
      </c>
      <c r="O174" s="424"/>
      <c r="P174" s="71"/>
    </row>
    <row r="175" spans="1:17" ht="35.1" customHeight="1" x14ac:dyDescent="0.25">
      <c r="A175" s="25">
        <v>1</v>
      </c>
      <c r="B175" s="25">
        <v>1</v>
      </c>
      <c r="C175" s="47" t="s">
        <v>115</v>
      </c>
      <c r="D175" s="392">
        <v>108</v>
      </c>
      <c r="E175" s="393">
        <f>ROUND(D175/12*$C$3,0)</f>
        <v>63</v>
      </c>
      <c r="F175" s="392">
        <v>60</v>
      </c>
      <c r="G175" s="392">
        <f t="shared" si="152"/>
        <v>95.238095238095227</v>
      </c>
      <c r="H175" s="354">
        <v>590.58719999999994</v>
      </c>
      <c r="I175" s="354">
        <f t="shared" si="155"/>
        <v>344.51</v>
      </c>
      <c r="J175" s="354">
        <f t="shared" si="156"/>
        <v>328.10399999999998</v>
      </c>
      <c r="K175" s="354">
        <f t="shared" si="121"/>
        <v>-16.406000000000006</v>
      </c>
      <c r="L175" s="354"/>
      <c r="M175" s="354">
        <v>328.10399999999998</v>
      </c>
      <c r="N175" s="392">
        <f t="shared" si="154"/>
        <v>95.237874082029549</v>
      </c>
      <c r="O175" s="424"/>
      <c r="P175" s="71"/>
    </row>
    <row r="176" spans="1:17" ht="39.75" customHeight="1" x14ac:dyDescent="0.25">
      <c r="A176" s="25">
        <v>1</v>
      </c>
      <c r="B176" s="25">
        <v>1</v>
      </c>
      <c r="C176" s="118" t="s">
        <v>112</v>
      </c>
      <c r="D176" s="392">
        <f>SUM(D177:D178)</f>
        <v>21600</v>
      </c>
      <c r="E176" s="392">
        <f>SUM(E177:E178)</f>
        <v>12600</v>
      </c>
      <c r="F176" s="392">
        <f>SUM(F177:F178)</f>
        <v>12707</v>
      </c>
      <c r="G176" s="392">
        <f t="shared" si="152"/>
        <v>100.84920634920636</v>
      </c>
      <c r="H176" s="354">
        <f t="shared" ref="H176:M176" si="157">SUM(H177:H178)</f>
        <v>38045.64</v>
      </c>
      <c r="I176" s="354">
        <f t="shared" si="157"/>
        <v>22193.29</v>
      </c>
      <c r="J176" s="354">
        <f t="shared" si="157"/>
        <v>23177.322069999995</v>
      </c>
      <c r="K176" s="354">
        <f t="shared" si="157"/>
        <v>984.03206999999657</v>
      </c>
      <c r="L176" s="354">
        <f t="shared" si="157"/>
        <v>-2.6299899999999998</v>
      </c>
      <c r="M176" s="354">
        <f t="shared" si="157"/>
        <v>23174.692079999997</v>
      </c>
      <c r="N176" s="392">
        <f t="shared" si="154"/>
        <v>104.43391705330754</v>
      </c>
      <c r="O176" s="424"/>
      <c r="P176" s="71"/>
    </row>
    <row r="177" spans="1:17" ht="61.5" customHeight="1" x14ac:dyDescent="0.25">
      <c r="A177" s="25">
        <v>1</v>
      </c>
      <c r="B177" s="25">
        <v>1</v>
      </c>
      <c r="C177" s="47" t="s">
        <v>118</v>
      </c>
      <c r="D177" s="392">
        <v>13600</v>
      </c>
      <c r="E177" s="393">
        <f>ROUND(D177/12*$C$3,0)</f>
        <v>7933</v>
      </c>
      <c r="F177" s="393">
        <v>8333</v>
      </c>
      <c r="G177" s="392">
        <f t="shared" si="152"/>
        <v>105.04222866506996</v>
      </c>
      <c r="H177" s="354">
        <v>30549.319999999996</v>
      </c>
      <c r="I177" s="354">
        <f t="shared" ref="I177:I179" si="158">ROUND(H177/12*$C$3,2)</f>
        <v>17820.439999999999</v>
      </c>
      <c r="J177" s="354">
        <f t="shared" si="156"/>
        <v>19088.954369999996</v>
      </c>
      <c r="K177" s="354">
        <f t="shared" si="121"/>
        <v>1268.5143699999971</v>
      </c>
      <c r="L177" s="354">
        <v>0</v>
      </c>
      <c r="M177" s="354">
        <v>19088.954369999996</v>
      </c>
      <c r="N177" s="392">
        <f t="shared" si="154"/>
        <v>107.1183111640341</v>
      </c>
      <c r="O177" s="424"/>
      <c r="P177" s="71"/>
    </row>
    <row r="178" spans="1:17" ht="45" x14ac:dyDescent="0.25">
      <c r="A178" s="25">
        <v>1</v>
      </c>
      <c r="B178" s="25">
        <v>1</v>
      </c>
      <c r="C178" s="47" t="s">
        <v>109</v>
      </c>
      <c r="D178" s="392">
        <v>8000</v>
      </c>
      <c r="E178" s="393">
        <f>ROUND(D178/12*$C$3,0)</f>
        <v>4667</v>
      </c>
      <c r="F178" s="393">
        <v>4374</v>
      </c>
      <c r="G178" s="392">
        <f t="shared" si="152"/>
        <v>93.721877008785086</v>
      </c>
      <c r="H178" s="354">
        <v>7496.32</v>
      </c>
      <c r="I178" s="354">
        <f t="shared" si="158"/>
        <v>4372.8500000000004</v>
      </c>
      <c r="J178" s="354">
        <f t="shared" si="156"/>
        <v>4088.3676999999998</v>
      </c>
      <c r="K178" s="354">
        <f t="shared" si="121"/>
        <v>-284.48230000000058</v>
      </c>
      <c r="L178" s="354">
        <v>-2.6299899999999998</v>
      </c>
      <c r="M178" s="354">
        <v>4085.7377099999999</v>
      </c>
      <c r="N178" s="392">
        <f t="shared" si="154"/>
        <v>93.494350366465795</v>
      </c>
      <c r="O178" s="424"/>
      <c r="P178" s="71"/>
    </row>
    <row r="179" spans="1:17" s="72" customFormat="1" ht="31.5" customHeight="1" thickBot="1" x14ac:dyDescent="0.3">
      <c r="A179" s="25">
        <v>1</v>
      </c>
      <c r="B179" s="25">
        <v>1</v>
      </c>
      <c r="C179" s="78" t="s">
        <v>123</v>
      </c>
      <c r="D179" s="392">
        <v>10268</v>
      </c>
      <c r="E179" s="393">
        <f>ROUND(D179/12*$C$3,0)</f>
        <v>5990</v>
      </c>
      <c r="F179" s="392">
        <v>6079</v>
      </c>
      <c r="G179" s="392">
        <f t="shared" si="152"/>
        <v>101.48580968280467</v>
      </c>
      <c r="H179" s="354">
        <v>8327.5533599999999</v>
      </c>
      <c r="I179" s="354">
        <f t="shared" si="158"/>
        <v>4857.74</v>
      </c>
      <c r="J179" s="354">
        <f t="shared" si="156"/>
        <v>4930.1905800000004</v>
      </c>
      <c r="K179" s="354">
        <f t="shared" si="121"/>
        <v>72.450580000000627</v>
      </c>
      <c r="L179" s="354">
        <v>-8.1099999999999992E-2</v>
      </c>
      <c r="M179" s="354">
        <v>4930.1094800000001</v>
      </c>
      <c r="N179" s="392">
        <f t="shared" si="154"/>
        <v>101.4914462280814</v>
      </c>
      <c r="O179" s="424"/>
      <c r="P179" s="71"/>
      <c r="Q179" s="290"/>
    </row>
    <row r="180" spans="1:17" ht="15.75" thickBot="1" x14ac:dyDescent="0.3">
      <c r="A180" s="25">
        <v>1</v>
      </c>
      <c r="B180" s="25">
        <v>1</v>
      </c>
      <c r="C180" s="179" t="s">
        <v>3</v>
      </c>
      <c r="D180" s="395"/>
      <c r="E180" s="395"/>
      <c r="F180" s="395"/>
      <c r="G180" s="440"/>
      <c r="H180" s="432">
        <f>H176+H173+H179</f>
        <v>47745.761759999994</v>
      </c>
      <c r="I180" s="432">
        <f>I176+I173+I179</f>
        <v>27851.699999999997</v>
      </c>
      <c r="J180" s="432">
        <f t="shared" ref="J180:M180" si="159">J176+J173+J179</f>
        <v>29212.129449999993</v>
      </c>
      <c r="K180" s="432">
        <f t="shared" si="159"/>
        <v>1360.4294499999974</v>
      </c>
      <c r="L180" s="432">
        <f t="shared" si="159"/>
        <v>-2.71109</v>
      </c>
      <c r="M180" s="432">
        <f t="shared" si="159"/>
        <v>29209.418359999996</v>
      </c>
      <c r="N180" s="399">
        <f t="shared" si="154"/>
        <v>104.88454726282417</v>
      </c>
      <c r="O180" s="729"/>
      <c r="P180" s="71"/>
    </row>
    <row r="181" spans="1:17" ht="15" customHeight="1" x14ac:dyDescent="0.25">
      <c r="A181" s="25">
        <v>1</v>
      </c>
      <c r="B181" s="25">
        <v>1</v>
      </c>
      <c r="C181" s="52"/>
      <c r="D181" s="366"/>
      <c r="E181" s="366"/>
      <c r="F181" s="366"/>
      <c r="G181" s="368"/>
      <c r="H181" s="441"/>
      <c r="I181" s="441"/>
      <c r="J181" s="441"/>
      <c r="K181" s="441">
        <f t="shared" si="121"/>
        <v>0</v>
      </c>
      <c r="L181" s="441"/>
      <c r="M181" s="441"/>
      <c r="N181" s="442"/>
      <c r="O181" s="728"/>
      <c r="P181" s="71"/>
    </row>
    <row r="182" spans="1:17" ht="43.5" x14ac:dyDescent="0.25">
      <c r="A182" s="25">
        <v>1</v>
      </c>
      <c r="B182" s="25">
        <v>1</v>
      </c>
      <c r="C182" s="176" t="s">
        <v>86</v>
      </c>
      <c r="D182" s="412"/>
      <c r="E182" s="412"/>
      <c r="F182" s="412"/>
      <c r="G182" s="412"/>
      <c r="H182" s="354"/>
      <c r="I182" s="354"/>
      <c r="J182" s="354"/>
      <c r="K182" s="443">
        <f t="shared" si="121"/>
        <v>0</v>
      </c>
      <c r="L182" s="443"/>
      <c r="M182" s="443"/>
      <c r="N182" s="412"/>
      <c r="O182" s="725"/>
      <c r="P182" s="71"/>
    </row>
    <row r="183" spans="1:17" ht="30" customHeight="1" x14ac:dyDescent="0.25">
      <c r="A183" s="25">
        <v>1</v>
      </c>
      <c r="B183" s="25">
        <v>1</v>
      </c>
      <c r="C183" s="140" t="s">
        <v>120</v>
      </c>
      <c r="D183" s="392">
        <f>SUM(D184:D187)</f>
        <v>9979</v>
      </c>
      <c r="E183" s="392">
        <f t="shared" ref="E183:F183" si="160">SUM(E184:E187)</f>
        <v>5821</v>
      </c>
      <c r="F183" s="392">
        <f t="shared" si="160"/>
        <v>2588</v>
      </c>
      <c r="G183" s="392">
        <f t="shared" ref="G183:G192" si="161">F183/E183*100</f>
        <v>44.459714825631337</v>
      </c>
      <c r="H183" s="354">
        <f t="shared" ref="H183:K183" si="162">SUM(H184:H187)</f>
        <v>10760.59928</v>
      </c>
      <c r="I183" s="354">
        <f t="shared" si="162"/>
        <v>6277.02</v>
      </c>
      <c r="J183" s="354">
        <f t="shared" si="162"/>
        <v>4175.4856300000001</v>
      </c>
      <c r="K183" s="354">
        <f t="shared" si="162"/>
        <v>-2101.5343699999999</v>
      </c>
      <c r="L183" s="354">
        <f t="shared" ref="L183:M183" si="163">SUM(L184:L187)</f>
        <v>-42.582570000000004</v>
      </c>
      <c r="M183" s="354">
        <f t="shared" si="163"/>
        <v>4132.9030600000006</v>
      </c>
      <c r="N183" s="392">
        <f>J183/I183*100</f>
        <v>66.520189994615279</v>
      </c>
      <c r="O183" s="424"/>
      <c r="P183" s="71"/>
    </row>
    <row r="184" spans="1:17" ht="27" customHeight="1" x14ac:dyDescent="0.25">
      <c r="A184" s="25">
        <v>1</v>
      </c>
      <c r="B184" s="25">
        <v>1</v>
      </c>
      <c r="C184" s="47" t="s">
        <v>79</v>
      </c>
      <c r="D184" s="392">
        <v>8090</v>
      </c>
      <c r="E184" s="393">
        <f t="shared" ref="E184:E185" si="164">ROUND(D184/12*$C$3,0)</f>
        <v>4719</v>
      </c>
      <c r="F184" s="392">
        <v>2171</v>
      </c>
      <c r="G184" s="392">
        <f t="shared" si="161"/>
        <v>46.005509641873275</v>
      </c>
      <c r="H184" s="354">
        <v>7803.5</v>
      </c>
      <c r="I184" s="354">
        <f t="shared" ref="I184:I187" si="165">ROUND(H184/12*$C$3,2)</f>
        <v>4552.04</v>
      </c>
      <c r="J184" s="354">
        <f t="shared" ref="J184:J192" si="166">M184-L184</f>
        <v>3404.6353100000001</v>
      </c>
      <c r="K184" s="354">
        <f t="shared" si="121"/>
        <v>-1147.4046899999998</v>
      </c>
      <c r="L184" s="354">
        <v>-42.582570000000004</v>
      </c>
      <c r="M184" s="354">
        <v>3362.0527400000001</v>
      </c>
      <c r="N184" s="392">
        <f>J184/I184*100</f>
        <v>74.793615829386383</v>
      </c>
      <c r="O184" s="424"/>
      <c r="P184" s="71"/>
    </row>
    <row r="185" spans="1:17" ht="30" customHeight="1" x14ac:dyDescent="0.25">
      <c r="A185" s="25">
        <v>1</v>
      </c>
      <c r="B185" s="25">
        <v>1</v>
      </c>
      <c r="C185" s="47" t="s">
        <v>80</v>
      </c>
      <c r="D185" s="394">
        <v>1867</v>
      </c>
      <c r="E185" s="421">
        <f t="shared" si="164"/>
        <v>1089</v>
      </c>
      <c r="F185" s="394">
        <v>386</v>
      </c>
      <c r="G185" s="394">
        <f t="shared" si="161"/>
        <v>35.445362718089989</v>
      </c>
      <c r="H185" s="354">
        <v>2836.79448</v>
      </c>
      <c r="I185" s="354">
        <f t="shared" si="165"/>
        <v>1654.8</v>
      </c>
      <c r="J185" s="354">
        <f t="shared" si="166"/>
        <v>601.3299199999999</v>
      </c>
      <c r="K185" s="354">
        <f t="shared" si="121"/>
        <v>-1053.4700800000001</v>
      </c>
      <c r="L185" s="354">
        <v>0</v>
      </c>
      <c r="M185" s="354">
        <v>601.3299199999999</v>
      </c>
      <c r="N185" s="392">
        <f>J185/I185*100</f>
        <v>36.338525501571183</v>
      </c>
      <c r="O185" s="424"/>
      <c r="P185" s="71"/>
    </row>
    <row r="186" spans="1:17" ht="30" customHeight="1" x14ac:dyDescent="0.25">
      <c r="B186" s="25">
        <v>1</v>
      </c>
      <c r="C186" s="47" t="s">
        <v>114</v>
      </c>
      <c r="D186" s="394"/>
      <c r="E186" s="421"/>
      <c r="F186" s="394"/>
      <c r="G186" s="428"/>
      <c r="H186" s="354"/>
      <c r="I186" s="354">
        <f t="shared" si="165"/>
        <v>0</v>
      </c>
      <c r="J186" s="354">
        <f t="shared" si="166"/>
        <v>0</v>
      </c>
      <c r="K186" s="362">
        <f t="shared" si="121"/>
        <v>0</v>
      </c>
      <c r="L186" s="362"/>
      <c r="M186" s="362"/>
      <c r="N186" s="426"/>
      <c r="O186" s="424"/>
      <c r="P186" s="71"/>
    </row>
    <row r="187" spans="1:17" ht="30" customHeight="1" x14ac:dyDescent="0.25">
      <c r="B187" s="25">
        <v>1</v>
      </c>
      <c r="C187" s="47" t="s">
        <v>115</v>
      </c>
      <c r="D187" s="394">
        <v>22</v>
      </c>
      <c r="E187" s="421">
        <f>ROUND(D187/12*$C$3,0)</f>
        <v>13</v>
      </c>
      <c r="F187" s="394">
        <v>31</v>
      </c>
      <c r="G187" s="428">
        <f t="shared" si="161"/>
        <v>238.46153846153845</v>
      </c>
      <c r="H187" s="354">
        <v>120.30479999999999</v>
      </c>
      <c r="I187" s="354">
        <f t="shared" si="165"/>
        <v>70.180000000000007</v>
      </c>
      <c r="J187" s="354">
        <f t="shared" si="166"/>
        <v>169.5204</v>
      </c>
      <c r="K187" s="354">
        <f t="shared" si="121"/>
        <v>99.340399999999988</v>
      </c>
      <c r="L187" s="354"/>
      <c r="M187" s="354">
        <v>169.5204</v>
      </c>
      <c r="N187" s="392">
        <f t="shared" ref="N187:N193" si="167">J187/I187*100</f>
        <v>241.55086919350239</v>
      </c>
      <c r="O187" s="424"/>
      <c r="P187" s="71"/>
    </row>
    <row r="188" spans="1:17" ht="30" customHeight="1" x14ac:dyDescent="0.25">
      <c r="A188" s="25">
        <v>1</v>
      </c>
      <c r="B188" s="25">
        <v>1</v>
      </c>
      <c r="C188" s="140" t="s">
        <v>112</v>
      </c>
      <c r="D188" s="392">
        <f>SUM(D189:D191)</f>
        <v>10346</v>
      </c>
      <c r="E188" s="392">
        <f t="shared" ref="E188:F188" si="168">SUM(E189:E191)</f>
        <v>6035</v>
      </c>
      <c r="F188" s="392">
        <f t="shared" si="168"/>
        <v>3217</v>
      </c>
      <c r="G188" s="428">
        <f t="shared" si="161"/>
        <v>53.305716652858322</v>
      </c>
      <c r="H188" s="354">
        <f t="shared" ref="H188" si="169">SUM(H189:H191)</f>
        <v>12707.5461</v>
      </c>
      <c r="I188" s="354">
        <f t="shared" ref="I188" si="170">SUM(I189:I191)</f>
        <v>7412.7300000000005</v>
      </c>
      <c r="J188" s="354">
        <f t="shared" ref="J188:L188" si="171">SUM(J189:J191)</f>
        <v>5994.1425199999994</v>
      </c>
      <c r="K188" s="354">
        <f t="shared" si="171"/>
        <v>-1418.5874800000001</v>
      </c>
      <c r="L188" s="354">
        <f t="shared" si="171"/>
        <v>-9.36721</v>
      </c>
      <c r="M188" s="362">
        <f t="shared" ref="M188" si="172">SUM(M189:M191)</f>
        <v>5984.77531</v>
      </c>
      <c r="N188" s="354">
        <f t="shared" si="167"/>
        <v>80.86282004065977</v>
      </c>
      <c r="O188" s="732"/>
      <c r="P188" s="71"/>
    </row>
    <row r="189" spans="1:17" ht="30" customHeight="1" x14ac:dyDescent="0.25">
      <c r="A189" s="25">
        <v>1</v>
      </c>
      <c r="B189" s="25">
        <v>1</v>
      </c>
      <c r="C189" s="171" t="s">
        <v>108</v>
      </c>
      <c r="D189" s="392">
        <v>5344</v>
      </c>
      <c r="E189" s="393">
        <f>ROUND(D189/12*$C$3,0)</f>
        <v>3117</v>
      </c>
      <c r="F189" s="424">
        <v>1252</v>
      </c>
      <c r="G189" s="394">
        <f t="shared" si="161"/>
        <v>40.166827077317933</v>
      </c>
      <c r="H189" s="354">
        <v>4191.6912000000002</v>
      </c>
      <c r="I189" s="354">
        <f t="shared" ref="I189:I192" si="173">ROUND(H189/12*$C$3,2)</f>
        <v>2445.15</v>
      </c>
      <c r="J189" s="354">
        <f t="shared" si="166"/>
        <v>1984.1370099999997</v>
      </c>
      <c r="K189" s="362">
        <f t="shared" si="121"/>
        <v>-461.0129900000004</v>
      </c>
      <c r="L189" s="362">
        <v>-8.61008</v>
      </c>
      <c r="M189" s="354">
        <v>1975.5269299999998</v>
      </c>
      <c r="N189" s="443">
        <f t="shared" si="167"/>
        <v>81.145819683863962</v>
      </c>
      <c r="O189" s="732"/>
      <c r="P189" s="71"/>
    </row>
    <row r="190" spans="1:17" ht="66" customHeight="1" x14ac:dyDescent="0.25">
      <c r="B190" s="25">
        <v>1</v>
      </c>
      <c r="C190" s="47" t="s">
        <v>118</v>
      </c>
      <c r="D190" s="439">
        <v>3002</v>
      </c>
      <c r="E190" s="425">
        <f t="shared" ref="E190:E192" si="174">ROUND(D190/12*$C$3,0)</f>
        <v>1751</v>
      </c>
      <c r="F190" s="392">
        <v>1362</v>
      </c>
      <c r="G190" s="394">
        <f t="shared" si="161"/>
        <v>77.784123358081089</v>
      </c>
      <c r="H190" s="354">
        <v>6641.7748999999994</v>
      </c>
      <c r="I190" s="354">
        <f t="shared" si="173"/>
        <v>3874.37</v>
      </c>
      <c r="J190" s="354">
        <f t="shared" si="166"/>
        <v>3496.9291000000003</v>
      </c>
      <c r="K190" s="354">
        <f t="shared" si="121"/>
        <v>-377.4408999999996</v>
      </c>
      <c r="L190" s="354">
        <v>-0.32195999999999997</v>
      </c>
      <c r="M190" s="362">
        <v>3496.6071400000001</v>
      </c>
      <c r="N190" s="362">
        <f t="shared" si="167"/>
        <v>90.258005817720061</v>
      </c>
      <c r="O190" s="732"/>
      <c r="P190" s="71"/>
    </row>
    <row r="191" spans="1:17" ht="58.5" customHeight="1" x14ac:dyDescent="0.25">
      <c r="B191" s="25">
        <v>1</v>
      </c>
      <c r="C191" s="47" t="s">
        <v>109</v>
      </c>
      <c r="D191" s="424">
        <v>2000</v>
      </c>
      <c r="E191" s="393">
        <f t="shared" si="174"/>
        <v>1167</v>
      </c>
      <c r="F191" s="424">
        <v>603</v>
      </c>
      <c r="G191" s="394">
        <f t="shared" si="161"/>
        <v>51.670951156812336</v>
      </c>
      <c r="H191" s="354">
        <v>1874.08</v>
      </c>
      <c r="I191" s="354">
        <f t="shared" si="173"/>
        <v>1093.21</v>
      </c>
      <c r="J191" s="354">
        <f t="shared" si="166"/>
        <v>513.07641000000001</v>
      </c>
      <c r="K191" s="362">
        <f t="shared" si="121"/>
        <v>-580.13359000000003</v>
      </c>
      <c r="L191" s="362">
        <v>-0.43517</v>
      </c>
      <c r="M191" s="354">
        <v>512.64124000000004</v>
      </c>
      <c r="N191" s="354">
        <f t="shared" si="167"/>
        <v>46.933014699828945</v>
      </c>
      <c r="O191" s="732"/>
      <c r="P191" s="71"/>
    </row>
    <row r="192" spans="1:17" s="72" customFormat="1" ht="31.5" customHeight="1" thickBot="1" x14ac:dyDescent="0.3">
      <c r="A192" s="25">
        <v>1</v>
      </c>
      <c r="B192" s="25">
        <v>1</v>
      </c>
      <c r="C192" s="78" t="s">
        <v>123</v>
      </c>
      <c r="D192" s="392">
        <v>16000</v>
      </c>
      <c r="E192" s="393">
        <f t="shared" si="174"/>
        <v>9333</v>
      </c>
      <c r="F192" s="392">
        <f>8934+365</f>
        <v>9299</v>
      </c>
      <c r="G192" s="392">
        <f t="shared" si="161"/>
        <v>99.635701275045534</v>
      </c>
      <c r="H192" s="354">
        <v>12976.32</v>
      </c>
      <c r="I192" s="354">
        <f t="shared" si="173"/>
        <v>7569.52</v>
      </c>
      <c r="J192" s="354">
        <f t="shared" si="166"/>
        <v>7542.4900000000007</v>
      </c>
      <c r="K192" s="354">
        <f t="shared" si="121"/>
        <v>-27.029999999999745</v>
      </c>
      <c r="L192" s="354">
        <v>-11.37</v>
      </c>
      <c r="M192" s="354">
        <f>7235.1+296.02</f>
        <v>7531.1200000000008</v>
      </c>
      <c r="N192" s="392">
        <f t="shared" si="167"/>
        <v>99.642909986366377</v>
      </c>
      <c r="O192" s="424"/>
      <c r="P192" s="71"/>
      <c r="Q192" s="290"/>
    </row>
    <row r="193" spans="1:17" ht="15.75" thickBot="1" x14ac:dyDescent="0.3">
      <c r="A193" s="25">
        <v>1</v>
      </c>
      <c r="B193" s="25">
        <v>1</v>
      </c>
      <c r="C193" s="181" t="s">
        <v>3</v>
      </c>
      <c r="D193" s="395"/>
      <c r="E193" s="395"/>
      <c r="F193" s="395"/>
      <c r="G193" s="396"/>
      <c r="H193" s="410">
        <f t="shared" ref="H193:M193" si="175">H188+H183+H192</f>
        <v>36444.465380000001</v>
      </c>
      <c r="I193" s="429">
        <f t="shared" si="175"/>
        <v>21259.27</v>
      </c>
      <c r="J193" s="429">
        <f t="shared" si="175"/>
        <v>17712.118150000002</v>
      </c>
      <c r="K193" s="429">
        <f t="shared" si="175"/>
        <v>-3547.1518499999997</v>
      </c>
      <c r="L193" s="429">
        <f t="shared" si="175"/>
        <v>-63.319780000000002</v>
      </c>
      <c r="M193" s="398">
        <f t="shared" si="175"/>
        <v>17648.798370000004</v>
      </c>
      <c r="N193" s="399">
        <f t="shared" si="167"/>
        <v>83.314799379282562</v>
      </c>
      <c r="O193" s="729"/>
      <c r="P193" s="71"/>
    </row>
    <row r="194" spans="1:17" ht="15" customHeight="1" x14ac:dyDescent="0.25">
      <c r="A194" s="25">
        <v>1</v>
      </c>
      <c r="B194" s="25">
        <v>1</v>
      </c>
      <c r="C194" s="4"/>
      <c r="D194" s="387"/>
      <c r="E194" s="387"/>
      <c r="F194" s="387"/>
      <c r="G194" s="387"/>
      <c r="H194" s="495"/>
      <c r="I194" s="388"/>
      <c r="J194" s="389"/>
      <c r="K194" s="389">
        <f t="shared" si="121"/>
        <v>0</v>
      </c>
      <c r="L194" s="389"/>
      <c r="M194" s="389"/>
      <c r="N194" s="387"/>
      <c r="O194" s="725"/>
      <c r="P194" s="71"/>
    </row>
    <row r="195" spans="1:17" ht="43.5" customHeight="1" x14ac:dyDescent="0.25">
      <c r="A195" s="25">
        <v>1</v>
      </c>
      <c r="B195" s="25">
        <v>1</v>
      </c>
      <c r="C195" s="49" t="s">
        <v>125</v>
      </c>
      <c r="D195" s="349"/>
      <c r="E195" s="349"/>
      <c r="F195" s="349"/>
      <c r="G195" s="349"/>
      <c r="H195" s="352"/>
      <c r="I195" s="352"/>
      <c r="J195" s="352"/>
      <c r="K195" s="352">
        <f t="shared" si="121"/>
        <v>0</v>
      </c>
      <c r="L195" s="352"/>
      <c r="M195" s="352"/>
      <c r="N195" s="349"/>
      <c r="O195" s="725"/>
      <c r="P195" s="71"/>
    </row>
    <row r="196" spans="1:17" ht="26.25" customHeight="1" x14ac:dyDescent="0.25">
      <c r="A196" s="25">
        <v>1</v>
      </c>
      <c r="B196" s="25">
        <v>1</v>
      </c>
      <c r="C196" s="140" t="s">
        <v>120</v>
      </c>
      <c r="D196" s="392">
        <f>SUM(D197:D198)</f>
        <v>852</v>
      </c>
      <c r="E196" s="392">
        <f>SUM(E197:E198)</f>
        <v>497</v>
      </c>
      <c r="F196" s="392">
        <f>SUM(F197:F198)</f>
        <v>262</v>
      </c>
      <c r="G196" s="392">
        <f t="shared" ref="G196:G201" si="176">F196/E196*100</f>
        <v>52.716297786720325</v>
      </c>
      <c r="H196" s="354">
        <f t="shared" ref="H196:M196" si="177">SUM(H197:H198)</f>
        <v>1039.2798399999999</v>
      </c>
      <c r="I196" s="354">
        <f t="shared" si="177"/>
        <v>606.25</v>
      </c>
      <c r="J196" s="354">
        <f t="shared" si="177"/>
        <v>350.36475999999999</v>
      </c>
      <c r="K196" s="354">
        <f t="shared" si="177"/>
        <v>-255.88524000000001</v>
      </c>
      <c r="L196" s="354">
        <f t="shared" si="177"/>
        <v>-25.867150000000002</v>
      </c>
      <c r="M196" s="354">
        <f t="shared" si="177"/>
        <v>324.49761000000001</v>
      </c>
      <c r="N196" s="392">
        <f t="shared" ref="N196:N202" si="178">J196/I196*100</f>
        <v>57.792125360824741</v>
      </c>
      <c r="O196" s="424"/>
      <c r="P196" s="71"/>
    </row>
    <row r="197" spans="1:17" ht="30.75" customHeight="1" x14ac:dyDescent="0.25">
      <c r="A197" s="25">
        <v>1</v>
      </c>
      <c r="B197" s="25">
        <v>1</v>
      </c>
      <c r="C197" s="47" t="s">
        <v>79</v>
      </c>
      <c r="D197" s="392">
        <v>691</v>
      </c>
      <c r="E197" s="393">
        <f>ROUND(D197/12*$C$3,0)</f>
        <v>403</v>
      </c>
      <c r="F197" s="392">
        <v>190</v>
      </c>
      <c r="G197" s="392">
        <f t="shared" si="176"/>
        <v>47.146401985111666</v>
      </c>
      <c r="H197" s="354">
        <v>794.65</v>
      </c>
      <c r="I197" s="354">
        <f t="shared" ref="I197:I198" si="179">ROUND(H197/12*$C$3,2)</f>
        <v>463.55</v>
      </c>
      <c r="J197" s="354">
        <f t="shared" ref="J197:J198" si="180">M197-L197</f>
        <v>238.98506999999998</v>
      </c>
      <c r="K197" s="354">
        <f t="shared" si="121"/>
        <v>-224.56493000000003</v>
      </c>
      <c r="L197" s="354">
        <v>-12.845450000000001</v>
      </c>
      <c r="M197" s="354">
        <v>226.13961999999998</v>
      </c>
      <c r="N197" s="392">
        <f t="shared" si="178"/>
        <v>51.555402869161895</v>
      </c>
      <c r="O197" s="424"/>
      <c r="P197" s="71"/>
    </row>
    <row r="198" spans="1:17" ht="33" customHeight="1" x14ac:dyDescent="0.25">
      <c r="A198" s="25">
        <v>1</v>
      </c>
      <c r="B198" s="25">
        <v>1</v>
      </c>
      <c r="C198" s="47" t="s">
        <v>80</v>
      </c>
      <c r="D198" s="392">
        <v>161</v>
      </c>
      <c r="E198" s="393">
        <f>ROUND(D198/12*$C$3,0)</f>
        <v>94</v>
      </c>
      <c r="F198" s="392">
        <v>72</v>
      </c>
      <c r="G198" s="394">
        <f t="shared" si="176"/>
        <v>76.59574468085107</v>
      </c>
      <c r="H198" s="354">
        <v>244.62984</v>
      </c>
      <c r="I198" s="354">
        <f t="shared" si="179"/>
        <v>142.69999999999999</v>
      </c>
      <c r="J198" s="354">
        <f t="shared" si="180"/>
        <v>111.37969</v>
      </c>
      <c r="K198" s="354">
        <f t="shared" si="121"/>
        <v>-31.320309999999992</v>
      </c>
      <c r="L198" s="354">
        <v>-13.021699999999999</v>
      </c>
      <c r="M198" s="354">
        <v>98.357990000000001</v>
      </c>
      <c r="N198" s="392">
        <f t="shared" si="178"/>
        <v>78.05163980378417</v>
      </c>
      <c r="O198" s="424"/>
      <c r="P198" s="71"/>
    </row>
    <row r="199" spans="1:17" ht="30" x14ac:dyDescent="0.25">
      <c r="A199" s="25">
        <v>1</v>
      </c>
      <c r="B199" s="25">
        <v>1</v>
      </c>
      <c r="C199" s="140" t="s">
        <v>112</v>
      </c>
      <c r="D199" s="394">
        <f>SUM(D200)</f>
        <v>400</v>
      </c>
      <c r="E199" s="394">
        <f t="shared" ref="E199:M199" si="181">SUM(E200)</f>
        <v>233</v>
      </c>
      <c r="F199" s="394">
        <f t="shared" si="181"/>
        <v>29</v>
      </c>
      <c r="G199" s="394">
        <f t="shared" si="176"/>
        <v>12.446351931330472</v>
      </c>
      <c r="H199" s="354">
        <f>SUM(H200)</f>
        <v>293.42</v>
      </c>
      <c r="I199" s="354">
        <f t="shared" si="181"/>
        <v>171.16</v>
      </c>
      <c r="J199" s="354">
        <f t="shared" si="181"/>
        <v>48.821730000000002</v>
      </c>
      <c r="K199" s="354">
        <f t="shared" si="181"/>
        <v>0</v>
      </c>
      <c r="L199" s="354">
        <f t="shared" si="181"/>
        <v>0</v>
      </c>
      <c r="M199" s="354">
        <f t="shared" si="181"/>
        <v>48.821730000000002</v>
      </c>
      <c r="N199" s="392">
        <f t="shared" si="178"/>
        <v>28.524030147230661</v>
      </c>
      <c r="O199" s="424"/>
      <c r="P199" s="71"/>
    </row>
    <row r="200" spans="1:17" ht="33" customHeight="1" x14ac:dyDescent="0.25">
      <c r="A200" s="25">
        <v>1</v>
      </c>
      <c r="B200" s="25">
        <v>1</v>
      </c>
      <c r="C200" s="171" t="s">
        <v>108</v>
      </c>
      <c r="D200" s="394">
        <v>400</v>
      </c>
      <c r="E200" s="421">
        <f>ROUND(D200/12*$C$3,0)</f>
        <v>233</v>
      </c>
      <c r="F200" s="428">
        <v>29</v>
      </c>
      <c r="G200" s="394">
        <f t="shared" si="176"/>
        <v>12.446351931330472</v>
      </c>
      <c r="H200" s="354">
        <v>293.42</v>
      </c>
      <c r="I200" s="354">
        <f t="shared" ref="I200:I201" si="182">ROUND(H200/12*$C$3,2)</f>
        <v>171.16</v>
      </c>
      <c r="J200" s="354">
        <f t="shared" ref="J200:J201" si="183">M200-L200</f>
        <v>48.821730000000002</v>
      </c>
      <c r="K200" s="358">
        <v>0</v>
      </c>
      <c r="L200" s="358"/>
      <c r="M200" s="358">
        <v>48.821730000000002</v>
      </c>
      <c r="N200" s="394">
        <f t="shared" si="178"/>
        <v>28.524030147230661</v>
      </c>
      <c r="O200" s="424"/>
      <c r="P200" s="71"/>
    </row>
    <row r="201" spans="1:17" s="72" customFormat="1" ht="31.5" customHeight="1" thickBot="1" x14ac:dyDescent="0.3">
      <c r="A201" s="25">
        <v>1</v>
      </c>
      <c r="B201" s="25">
        <v>1</v>
      </c>
      <c r="C201" s="78" t="s">
        <v>123</v>
      </c>
      <c r="D201" s="392">
        <v>150</v>
      </c>
      <c r="E201" s="393">
        <f>ROUND(D201/12*$C$3,0)</f>
        <v>88</v>
      </c>
      <c r="F201" s="392">
        <v>47</v>
      </c>
      <c r="G201" s="392">
        <f t="shared" si="176"/>
        <v>53.409090909090907</v>
      </c>
      <c r="H201" s="354">
        <v>121.65300000000001</v>
      </c>
      <c r="I201" s="354">
        <f t="shared" si="182"/>
        <v>70.959999999999994</v>
      </c>
      <c r="J201" s="354">
        <f t="shared" si="183"/>
        <v>38.117939999999997</v>
      </c>
      <c r="K201" s="354">
        <f t="shared" si="121"/>
        <v>-32.842059999999996</v>
      </c>
      <c r="L201" s="354">
        <v>0</v>
      </c>
      <c r="M201" s="354">
        <v>38.117939999999997</v>
      </c>
      <c r="N201" s="392">
        <f t="shared" si="178"/>
        <v>53.717502818489294</v>
      </c>
      <c r="O201" s="424"/>
      <c r="P201" s="71"/>
      <c r="Q201" s="290"/>
    </row>
    <row r="202" spans="1:17" ht="15.75" thickBot="1" x14ac:dyDescent="0.3">
      <c r="A202" s="25">
        <v>1</v>
      </c>
      <c r="B202" s="25">
        <v>1</v>
      </c>
      <c r="C202" s="81" t="s">
        <v>3</v>
      </c>
      <c r="D202" s="399"/>
      <c r="E202" s="399"/>
      <c r="F202" s="399"/>
      <c r="G202" s="396"/>
      <c r="H202" s="429">
        <f t="shared" ref="H202:M202" si="184">H199+H196+H201</f>
        <v>1454.35284</v>
      </c>
      <c r="I202" s="429">
        <f t="shared" si="184"/>
        <v>848.37</v>
      </c>
      <c r="J202" s="429">
        <f t="shared" si="184"/>
        <v>437.30442999999997</v>
      </c>
      <c r="K202" s="429">
        <f t="shared" si="184"/>
        <v>-288.72730000000001</v>
      </c>
      <c r="L202" s="429">
        <f t="shared" si="184"/>
        <v>-25.867150000000002</v>
      </c>
      <c r="M202" s="429">
        <f t="shared" si="184"/>
        <v>411.43727999999999</v>
      </c>
      <c r="N202" s="399">
        <f t="shared" si="178"/>
        <v>51.546427855770474</v>
      </c>
      <c r="O202" s="729"/>
      <c r="P202" s="71"/>
    </row>
    <row r="203" spans="1:17" ht="15" hidden="1" customHeight="1" thickBot="1" x14ac:dyDescent="0.3">
      <c r="A203" s="25">
        <v>1</v>
      </c>
      <c r="B203" s="25">
        <v>1</v>
      </c>
      <c r="C203" s="55"/>
      <c r="D203" s="416"/>
      <c r="E203" s="416"/>
      <c r="F203" s="416"/>
      <c r="G203" s="412"/>
      <c r="H203" s="414"/>
      <c r="I203" s="414"/>
      <c r="J203" s="414"/>
      <c r="K203" s="414">
        <f t="shared" ref="K203:K262" si="185">J203-I203</f>
        <v>0</v>
      </c>
      <c r="L203" s="414"/>
      <c r="M203" s="414"/>
      <c r="N203" s="416"/>
      <c r="O203" s="731"/>
      <c r="P203" s="71"/>
    </row>
    <row r="204" spans="1:17" ht="29.25" hidden="1" customHeight="1" x14ac:dyDescent="0.25">
      <c r="B204" s="25">
        <v>1</v>
      </c>
      <c r="C204" s="278"/>
      <c r="D204" s="444"/>
      <c r="E204" s="444"/>
      <c r="F204" s="444"/>
      <c r="G204" s="445"/>
      <c r="H204" s="446"/>
      <c r="I204" s="446"/>
      <c r="J204" s="446"/>
      <c r="K204" s="446">
        <f t="shared" si="185"/>
        <v>0</v>
      </c>
      <c r="L204" s="446"/>
      <c r="M204" s="446"/>
      <c r="N204" s="447"/>
      <c r="O204" s="733"/>
      <c r="P204" s="71"/>
    </row>
    <row r="205" spans="1:17" ht="30.75" hidden="1" customHeight="1" x14ac:dyDescent="0.25">
      <c r="B205" s="25">
        <v>1</v>
      </c>
      <c r="C205" s="140"/>
      <c r="D205" s="392"/>
      <c r="E205" s="392"/>
      <c r="F205" s="392"/>
      <c r="G205" s="392"/>
      <c r="H205" s="354"/>
      <c r="I205" s="354"/>
      <c r="J205" s="354"/>
      <c r="K205" s="354">
        <f t="shared" si="185"/>
        <v>0</v>
      </c>
      <c r="L205" s="354"/>
      <c r="M205" s="354"/>
      <c r="N205" s="392"/>
      <c r="O205" s="424"/>
      <c r="P205" s="71"/>
    </row>
    <row r="206" spans="1:17" ht="38.1" hidden="1" customHeight="1" x14ac:dyDescent="0.25">
      <c r="B206" s="25">
        <v>1</v>
      </c>
      <c r="C206" s="47"/>
      <c r="D206" s="392"/>
      <c r="E206" s="393"/>
      <c r="F206" s="392"/>
      <c r="G206" s="392"/>
      <c r="H206" s="354"/>
      <c r="I206" s="354"/>
      <c r="J206" s="354"/>
      <c r="K206" s="354">
        <f t="shared" si="185"/>
        <v>0</v>
      </c>
      <c r="L206" s="354"/>
      <c r="M206" s="354"/>
      <c r="N206" s="392"/>
      <c r="O206" s="424"/>
      <c r="P206" s="71"/>
    </row>
    <row r="207" spans="1:17" ht="38.1" hidden="1" customHeight="1" x14ac:dyDescent="0.25">
      <c r="B207" s="25">
        <v>1</v>
      </c>
      <c r="C207" s="47"/>
      <c r="D207" s="392"/>
      <c r="E207" s="393"/>
      <c r="F207" s="392"/>
      <c r="G207" s="392"/>
      <c r="H207" s="354"/>
      <c r="I207" s="354"/>
      <c r="J207" s="354"/>
      <c r="K207" s="354">
        <f t="shared" si="185"/>
        <v>0</v>
      </c>
      <c r="L207" s="354"/>
      <c r="M207" s="354"/>
      <c r="N207" s="392"/>
      <c r="O207" s="424"/>
      <c r="P207" s="71"/>
    </row>
    <row r="208" spans="1:17" hidden="1" x14ac:dyDescent="0.25">
      <c r="B208" s="25">
        <v>1</v>
      </c>
      <c r="C208" s="47"/>
      <c r="D208" s="392"/>
      <c r="E208" s="393"/>
      <c r="F208" s="392"/>
      <c r="G208" s="392"/>
      <c r="H208" s="354"/>
      <c r="I208" s="354"/>
      <c r="J208" s="354"/>
      <c r="K208" s="354">
        <f t="shared" si="185"/>
        <v>0</v>
      </c>
      <c r="L208" s="354"/>
      <c r="M208" s="354"/>
      <c r="N208" s="392"/>
      <c r="O208" s="424"/>
      <c r="P208" s="71"/>
    </row>
    <row r="209" spans="1:17" hidden="1" x14ac:dyDescent="0.25">
      <c r="B209" s="25">
        <v>1</v>
      </c>
      <c r="C209" s="47"/>
      <c r="D209" s="392"/>
      <c r="E209" s="393"/>
      <c r="F209" s="392"/>
      <c r="G209" s="392"/>
      <c r="H209" s="354"/>
      <c r="I209" s="354"/>
      <c r="J209" s="354"/>
      <c r="K209" s="354">
        <f t="shared" si="185"/>
        <v>0</v>
      </c>
      <c r="L209" s="354"/>
      <c r="M209" s="354"/>
      <c r="N209" s="392"/>
      <c r="O209" s="424"/>
      <c r="P209" s="71"/>
    </row>
    <row r="210" spans="1:17" hidden="1" x14ac:dyDescent="0.25">
      <c r="B210" s="25">
        <v>1</v>
      </c>
      <c r="C210" s="140"/>
      <c r="D210" s="392"/>
      <c r="E210" s="392"/>
      <c r="F210" s="392"/>
      <c r="G210" s="392"/>
      <c r="H210" s="354"/>
      <c r="I210" s="354"/>
      <c r="J210" s="354"/>
      <c r="K210" s="354">
        <f t="shared" si="185"/>
        <v>0</v>
      </c>
      <c r="L210" s="354"/>
      <c r="M210" s="354"/>
      <c r="N210" s="392"/>
      <c r="O210" s="424"/>
      <c r="P210" s="71"/>
    </row>
    <row r="211" spans="1:17" hidden="1" x14ac:dyDescent="0.25">
      <c r="B211" s="25">
        <v>1</v>
      </c>
      <c r="C211" s="47"/>
      <c r="D211" s="392"/>
      <c r="E211" s="393"/>
      <c r="F211" s="392"/>
      <c r="G211" s="392"/>
      <c r="H211" s="354"/>
      <c r="I211" s="354"/>
      <c r="J211" s="354"/>
      <c r="K211" s="354">
        <f t="shared" si="185"/>
        <v>0</v>
      </c>
      <c r="L211" s="354"/>
      <c r="M211" s="354"/>
      <c r="N211" s="392"/>
      <c r="O211" s="424"/>
      <c r="P211" s="71"/>
    </row>
    <row r="212" spans="1:17" ht="45" hidden="1" customHeight="1" x14ac:dyDescent="0.25">
      <c r="B212" s="25">
        <v>1</v>
      </c>
      <c r="C212" s="47"/>
      <c r="D212" s="392"/>
      <c r="E212" s="393"/>
      <c r="F212" s="392"/>
      <c r="G212" s="392"/>
      <c r="H212" s="354"/>
      <c r="I212" s="354"/>
      <c r="J212" s="354"/>
      <c r="K212" s="354">
        <f t="shared" si="185"/>
        <v>0</v>
      </c>
      <c r="L212" s="354"/>
      <c r="M212" s="354"/>
      <c r="N212" s="392"/>
      <c r="O212" s="424"/>
      <c r="P212" s="71"/>
    </row>
    <row r="213" spans="1:17" ht="45" hidden="1" customHeight="1" x14ac:dyDescent="0.25">
      <c r="B213" s="25">
        <v>1</v>
      </c>
      <c r="C213" s="47"/>
      <c r="D213" s="392"/>
      <c r="E213" s="393"/>
      <c r="F213" s="392"/>
      <c r="G213" s="392"/>
      <c r="H213" s="354"/>
      <c r="I213" s="354"/>
      <c r="J213" s="354"/>
      <c r="K213" s="354">
        <f t="shared" si="185"/>
        <v>0</v>
      </c>
      <c r="L213" s="354"/>
      <c r="M213" s="354"/>
      <c r="N213" s="392"/>
      <c r="O213" s="424"/>
      <c r="P213" s="71"/>
    </row>
    <row r="214" spans="1:17" s="72" customFormat="1" ht="31.5" hidden="1" customHeight="1" thickBot="1" x14ac:dyDescent="0.3">
      <c r="A214" s="25"/>
      <c r="B214" s="25">
        <v>1</v>
      </c>
      <c r="C214" s="78"/>
      <c r="D214" s="392"/>
      <c r="E214" s="393"/>
      <c r="F214" s="392"/>
      <c r="G214" s="392"/>
      <c r="H214" s="354"/>
      <c r="I214" s="354"/>
      <c r="J214" s="354"/>
      <c r="K214" s="354">
        <f t="shared" si="185"/>
        <v>0</v>
      </c>
      <c r="L214" s="354"/>
      <c r="M214" s="354"/>
      <c r="N214" s="392"/>
      <c r="O214" s="424"/>
      <c r="P214" s="71"/>
      <c r="Q214" s="290"/>
    </row>
    <row r="215" spans="1:17" ht="15.75" hidden="1" thickBot="1" x14ac:dyDescent="0.3">
      <c r="B215" s="25">
        <v>1</v>
      </c>
      <c r="C215" s="76"/>
      <c r="D215" s="399"/>
      <c r="E215" s="399"/>
      <c r="F215" s="399"/>
      <c r="G215" s="396"/>
      <c r="H215" s="448"/>
      <c r="I215" s="448"/>
      <c r="J215" s="448"/>
      <c r="K215" s="449">
        <f t="shared" si="185"/>
        <v>0</v>
      </c>
      <c r="L215" s="449"/>
      <c r="M215" s="449"/>
      <c r="N215" s="399"/>
      <c r="O215" s="729"/>
      <c r="P215" s="71"/>
    </row>
    <row r="216" spans="1:17" ht="15" customHeight="1" x14ac:dyDescent="0.25">
      <c r="A216" s="25">
        <v>1</v>
      </c>
      <c r="B216" s="25">
        <v>1</v>
      </c>
      <c r="C216" s="52"/>
      <c r="D216" s="366"/>
      <c r="E216" s="366"/>
      <c r="F216" s="366"/>
      <c r="G216" s="368"/>
      <c r="H216" s="370"/>
      <c r="I216" s="370"/>
      <c r="J216" s="370"/>
      <c r="K216" s="370">
        <f t="shared" si="185"/>
        <v>0</v>
      </c>
      <c r="L216" s="370"/>
      <c r="M216" s="370"/>
      <c r="N216" s="366"/>
      <c r="O216" s="727"/>
      <c r="P216" s="71"/>
    </row>
    <row r="217" spans="1:17" ht="29.25" customHeight="1" x14ac:dyDescent="0.25">
      <c r="A217" s="25">
        <v>1</v>
      </c>
      <c r="B217" s="25">
        <v>1</v>
      </c>
      <c r="C217" s="49" t="s">
        <v>88</v>
      </c>
      <c r="D217" s="349"/>
      <c r="E217" s="349"/>
      <c r="F217" s="349"/>
      <c r="G217" s="349"/>
      <c r="H217" s="352"/>
      <c r="I217" s="352"/>
      <c r="J217" s="352"/>
      <c r="K217" s="352">
        <f t="shared" si="185"/>
        <v>0</v>
      </c>
      <c r="L217" s="352"/>
      <c r="M217" s="352"/>
      <c r="N217" s="349"/>
      <c r="O217" s="725"/>
      <c r="P217" s="71"/>
    </row>
    <row r="218" spans="1:17" ht="30" x14ac:dyDescent="0.25">
      <c r="A218" s="25">
        <v>1</v>
      </c>
      <c r="B218" s="25">
        <v>1</v>
      </c>
      <c r="C218" s="140" t="s">
        <v>120</v>
      </c>
      <c r="D218" s="392">
        <f>SUM(D219:D220)</f>
        <v>3008</v>
      </c>
      <c r="E218" s="392">
        <f>SUM(E219:E220)</f>
        <v>1755</v>
      </c>
      <c r="F218" s="392">
        <f>SUM(F219:F220)</f>
        <v>509</v>
      </c>
      <c r="G218" s="392">
        <f t="shared" ref="G218:G223" si="186">F218/E218*100</f>
        <v>29.002849002849</v>
      </c>
      <c r="H218" s="352">
        <f t="shared" ref="H218:M218" si="187">SUM(H219:H220)</f>
        <v>3865.3475200000003</v>
      </c>
      <c r="I218" s="352">
        <f t="shared" si="187"/>
        <v>2254.79</v>
      </c>
      <c r="J218" s="352">
        <f t="shared" si="187"/>
        <v>598.41480000000001</v>
      </c>
      <c r="K218" s="352">
        <f t="shared" si="187"/>
        <v>-1656.3752000000002</v>
      </c>
      <c r="L218" s="352">
        <f t="shared" si="187"/>
        <v>-23.51155</v>
      </c>
      <c r="M218" s="352">
        <f t="shared" si="187"/>
        <v>574.90325000000007</v>
      </c>
      <c r="N218" s="392">
        <f t="shared" ref="N218:N224" si="188">J218/I218*100</f>
        <v>26.539713232717904</v>
      </c>
      <c r="O218" s="424"/>
      <c r="P218" s="71"/>
    </row>
    <row r="219" spans="1:17" ht="30" x14ac:dyDescent="0.25">
      <c r="A219" s="25">
        <v>1</v>
      </c>
      <c r="B219" s="25">
        <v>1</v>
      </c>
      <c r="C219" s="47" t="s">
        <v>79</v>
      </c>
      <c r="D219" s="392">
        <v>2450</v>
      </c>
      <c r="E219" s="393">
        <f>ROUND(D219/12*$C$3,0)</f>
        <v>1429</v>
      </c>
      <c r="F219" s="392">
        <v>384</v>
      </c>
      <c r="G219" s="392">
        <f t="shared" si="186"/>
        <v>26.871938418474457</v>
      </c>
      <c r="H219" s="352">
        <v>3017.5</v>
      </c>
      <c r="I219" s="352">
        <f t="shared" ref="I219:I220" si="189">ROUND(H219/12*$C$3,2)</f>
        <v>1760.21</v>
      </c>
      <c r="J219" s="354">
        <f t="shared" ref="J219:J220" si="190">M219-L219</f>
        <v>387.29012999999998</v>
      </c>
      <c r="K219" s="352">
        <f t="shared" si="185"/>
        <v>-1372.9198700000002</v>
      </c>
      <c r="L219" s="352">
        <v>-15.232060000000001</v>
      </c>
      <c r="M219" s="352">
        <v>372.05806999999999</v>
      </c>
      <c r="N219" s="392">
        <f t="shared" si="188"/>
        <v>22.002495724941909</v>
      </c>
      <c r="O219" s="424"/>
      <c r="P219" s="71"/>
    </row>
    <row r="220" spans="1:17" ht="30" x14ac:dyDescent="0.25">
      <c r="A220" s="25">
        <v>1</v>
      </c>
      <c r="B220" s="25">
        <v>1</v>
      </c>
      <c r="C220" s="47" t="s">
        <v>80</v>
      </c>
      <c r="D220" s="392">
        <v>558</v>
      </c>
      <c r="E220" s="393">
        <f>ROUND(D220/12*$C$3,0)</f>
        <v>326</v>
      </c>
      <c r="F220" s="392">
        <v>125</v>
      </c>
      <c r="G220" s="392">
        <f t="shared" si="186"/>
        <v>38.343558282208591</v>
      </c>
      <c r="H220" s="434">
        <v>847.84752000000003</v>
      </c>
      <c r="I220" s="352">
        <f t="shared" si="189"/>
        <v>494.58</v>
      </c>
      <c r="J220" s="354">
        <f t="shared" si="190"/>
        <v>211.12467000000004</v>
      </c>
      <c r="K220" s="434">
        <f t="shared" si="185"/>
        <v>-283.45532999999995</v>
      </c>
      <c r="L220" s="434">
        <v>-8.2794899999999991</v>
      </c>
      <c r="M220" s="434">
        <v>202.84518000000003</v>
      </c>
      <c r="N220" s="392">
        <f t="shared" si="188"/>
        <v>42.687668324639091</v>
      </c>
      <c r="O220" s="424"/>
      <c r="P220" s="71"/>
    </row>
    <row r="221" spans="1:17" ht="30" x14ac:dyDescent="0.25">
      <c r="A221" s="25">
        <v>1</v>
      </c>
      <c r="B221" s="25">
        <v>1</v>
      </c>
      <c r="C221" s="140" t="s">
        <v>112</v>
      </c>
      <c r="D221" s="394">
        <f>SUM(D222)</f>
        <v>442</v>
      </c>
      <c r="E221" s="394">
        <f t="shared" ref="E221:M221" si="191">SUM(E222)</f>
        <v>258</v>
      </c>
      <c r="F221" s="394">
        <f t="shared" si="191"/>
        <v>6</v>
      </c>
      <c r="G221" s="392">
        <f t="shared" si="186"/>
        <v>2.3255813953488373</v>
      </c>
      <c r="H221" s="434">
        <f>SUM(H222)</f>
        <v>390.52909999999997</v>
      </c>
      <c r="I221" s="434">
        <f t="shared" si="191"/>
        <v>227.81</v>
      </c>
      <c r="J221" s="434">
        <f t="shared" si="191"/>
        <v>10.167399999999999</v>
      </c>
      <c r="K221" s="434">
        <f t="shared" si="191"/>
        <v>-217.64260000000002</v>
      </c>
      <c r="L221" s="434">
        <f t="shared" si="191"/>
        <v>0</v>
      </c>
      <c r="M221" s="434">
        <f t="shared" si="191"/>
        <v>10.167399999999999</v>
      </c>
      <c r="N221" s="434">
        <f t="shared" si="188"/>
        <v>4.4631052192616654</v>
      </c>
      <c r="O221" s="734"/>
      <c r="P221" s="71"/>
    </row>
    <row r="222" spans="1:17" ht="30" x14ac:dyDescent="0.25">
      <c r="A222" s="25">
        <v>1</v>
      </c>
      <c r="B222" s="25">
        <v>1</v>
      </c>
      <c r="C222" s="171" t="s">
        <v>108</v>
      </c>
      <c r="D222" s="394">
        <v>442</v>
      </c>
      <c r="E222" s="421">
        <f>ROUND(D222/12*$C$3,0)</f>
        <v>258</v>
      </c>
      <c r="F222" s="394">
        <v>6</v>
      </c>
      <c r="G222" s="394">
        <f t="shared" si="186"/>
        <v>2.3255813953488373</v>
      </c>
      <c r="H222" s="434">
        <v>390.52909999999997</v>
      </c>
      <c r="I222" s="434">
        <f t="shared" ref="I222:I223" si="192">ROUND(H222/12*$C$3,2)</f>
        <v>227.81</v>
      </c>
      <c r="J222" s="354">
        <f t="shared" ref="J222:J223" si="193">M222-L222</f>
        <v>10.167399999999999</v>
      </c>
      <c r="K222" s="434">
        <f t="shared" si="185"/>
        <v>-217.64260000000002</v>
      </c>
      <c r="L222" s="434"/>
      <c r="M222" s="434">
        <v>10.167399999999999</v>
      </c>
      <c r="N222" s="434">
        <f t="shared" si="188"/>
        <v>4.4631052192616654</v>
      </c>
      <c r="O222" s="734"/>
      <c r="P222" s="71"/>
    </row>
    <row r="223" spans="1:17" s="72" customFormat="1" ht="31.5" customHeight="1" thickBot="1" x14ac:dyDescent="0.3">
      <c r="A223" s="25">
        <v>1</v>
      </c>
      <c r="B223" s="25">
        <v>1</v>
      </c>
      <c r="C223" s="78" t="s">
        <v>123</v>
      </c>
      <c r="D223" s="392">
        <v>1500</v>
      </c>
      <c r="E223" s="393">
        <f>ROUND(D223/12*$C$3,0)</f>
        <v>875</v>
      </c>
      <c r="F223" s="392">
        <v>364</v>
      </c>
      <c r="G223" s="392">
        <f t="shared" si="186"/>
        <v>41.6</v>
      </c>
      <c r="H223" s="354">
        <v>1216.53</v>
      </c>
      <c r="I223" s="354">
        <f t="shared" si="192"/>
        <v>709.64</v>
      </c>
      <c r="J223" s="354">
        <f t="shared" si="193"/>
        <v>295.21127999999999</v>
      </c>
      <c r="K223" s="434">
        <f t="shared" si="185"/>
        <v>-414.42872</v>
      </c>
      <c r="L223" s="434">
        <v>-2.5952600000000001</v>
      </c>
      <c r="M223" s="434">
        <v>292.61601999999999</v>
      </c>
      <c r="N223" s="392">
        <f t="shared" si="188"/>
        <v>41.600146553181894</v>
      </c>
      <c r="O223" s="424"/>
      <c r="P223" s="71"/>
      <c r="Q223" s="290"/>
    </row>
    <row r="224" spans="1:17" ht="15.75" thickBot="1" x14ac:dyDescent="0.3">
      <c r="A224" s="25">
        <v>1</v>
      </c>
      <c r="B224" s="25">
        <v>1</v>
      </c>
      <c r="C224" s="81" t="s">
        <v>3</v>
      </c>
      <c r="D224" s="399"/>
      <c r="E224" s="399"/>
      <c r="F224" s="399"/>
      <c r="G224" s="396"/>
      <c r="H224" s="429">
        <f t="shared" ref="H224:M224" si="194">H218+H221+H223</f>
        <v>5472.4066199999997</v>
      </c>
      <c r="I224" s="429">
        <f t="shared" si="194"/>
        <v>3192.24</v>
      </c>
      <c r="J224" s="429">
        <f t="shared" si="194"/>
        <v>903.79348000000005</v>
      </c>
      <c r="K224" s="429">
        <f t="shared" si="194"/>
        <v>-2288.44652</v>
      </c>
      <c r="L224" s="429">
        <f t="shared" si="194"/>
        <v>-26.106809999999999</v>
      </c>
      <c r="M224" s="429">
        <f t="shared" si="194"/>
        <v>877.68667000000005</v>
      </c>
      <c r="N224" s="399">
        <f t="shared" si="188"/>
        <v>28.31220334310704</v>
      </c>
      <c r="O224" s="729"/>
      <c r="P224" s="71"/>
    </row>
    <row r="225" spans="1:17" ht="15" customHeight="1" x14ac:dyDescent="0.25">
      <c r="A225" s="25">
        <v>1</v>
      </c>
      <c r="B225" s="25">
        <v>1</v>
      </c>
      <c r="C225" s="55"/>
      <c r="D225" s="416"/>
      <c r="E225" s="416"/>
      <c r="F225" s="416"/>
      <c r="G225" s="412"/>
      <c r="H225" s="438"/>
      <c r="I225" s="438"/>
      <c r="J225" s="438"/>
      <c r="K225" s="438">
        <f t="shared" si="185"/>
        <v>0</v>
      </c>
      <c r="L225" s="438"/>
      <c r="M225" s="438"/>
      <c r="N225" s="439"/>
      <c r="O225" s="424"/>
      <c r="P225" s="71"/>
    </row>
    <row r="226" spans="1:17" ht="38.25" customHeight="1" x14ac:dyDescent="0.25">
      <c r="A226" s="25">
        <v>1</v>
      </c>
      <c r="B226" s="25">
        <v>1</v>
      </c>
      <c r="C226" s="113" t="s">
        <v>89</v>
      </c>
      <c r="D226" s="392"/>
      <c r="E226" s="392"/>
      <c r="F226" s="392"/>
      <c r="G226" s="392"/>
      <c r="H226" s="391"/>
      <c r="I226" s="391"/>
      <c r="J226" s="391"/>
      <c r="K226" s="391">
        <f t="shared" si="185"/>
        <v>0</v>
      </c>
      <c r="L226" s="391"/>
      <c r="M226" s="391"/>
      <c r="N226" s="392"/>
      <c r="O226" s="424"/>
      <c r="P226" s="71"/>
    </row>
    <row r="227" spans="1:17" ht="30" x14ac:dyDescent="0.25">
      <c r="A227" s="25">
        <v>1</v>
      </c>
      <c r="B227" s="25">
        <v>1</v>
      </c>
      <c r="C227" s="140" t="s">
        <v>120</v>
      </c>
      <c r="D227" s="392">
        <f>SUM(D228:D229)</f>
        <v>1369</v>
      </c>
      <c r="E227" s="392">
        <f>SUM(E228:E229)</f>
        <v>798</v>
      </c>
      <c r="F227" s="392">
        <f>SUM(F228:F229)</f>
        <v>547</v>
      </c>
      <c r="G227" s="392">
        <f t="shared" ref="G227:G232" si="195">F227/E227*100</f>
        <v>68.546365914786961</v>
      </c>
      <c r="H227" s="354">
        <f t="shared" ref="H227:M227" si="196">SUM(H228:H229)</f>
        <v>1888.5069600000002</v>
      </c>
      <c r="I227" s="354">
        <f t="shared" si="196"/>
        <v>1101.6300000000001</v>
      </c>
      <c r="J227" s="354">
        <f t="shared" si="196"/>
        <v>645.34120999999993</v>
      </c>
      <c r="K227" s="354">
        <f t="shared" si="196"/>
        <v>-456.28879000000001</v>
      </c>
      <c r="L227" s="354">
        <f t="shared" si="196"/>
        <v>-1.0933199999999998</v>
      </c>
      <c r="M227" s="354">
        <f t="shared" si="196"/>
        <v>644.24788999999998</v>
      </c>
      <c r="N227" s="392">
        <f t="shared" ref="N227:N233" si="197">J227/I227*100</f>
        <v>58.580576963227202</v>
      </c>
      <c r="O227" s="424"/>
      <c r="P227" s="71"/>
    </row>
    <row r="228" spans="1:17" ht="30" x14ac:dyDescent="0.25">
      <c r="A228" s="25">
        <v>1</v>
      </c>
      <c r="B228" s="25">
        <v>1</v>
      </c>
      <c r="C228" s="47" t="s">
        <v>79</v>
      </c>
      <c r="D228" s="392">
        <v>1060</v>
      </c>
      <c r="E228" s="393">
        <f>ROUND(D228/12*$C$3,0)</f>
        <v>618</v>
      </c>
      <c r="F228" s="392">
        <v>532</v>
      </c>
      <c r="G228" s="392">
        <f t="shared" si="195"/>
        <v>86.08414239482201</v>
      </c>
      <c r="H228" s="354">
        <v>1419</v>
      </c>
      <c r="I228" s="354">
        <f t="shared" ref="I228:I229" si="198">ROUND(H228/12*$C$3,2)</f>
        <v>827.75</v>
      </c>
      <c r="J228" s="354">
        <f t="shared" ref="J228:J232" si="199">M228-L228</f>
        <v>624.99045999999998</v>
      </c>
      <c r="K228" s="354">
        <f t="shared" si="185"/>
        <v>-202.75954000000002</v>
      </c>
      <c r="L228" s="354">
        <v>-0.37519999999999998</v>
      </c>
      <c r="M228" s="354">
        <v>624.61526000000003</v>
      </c>
      <c r="N228" s="392">
        <f t="shared" si="197"/>
        <v>75.504736937481127</v>
      </c>
      <c r="O228" s="424"/>
      <c r="P228" s="71"/>
    </row>
    <row r="229" spans="1:17" ht="30" x14ac:dyDescent="0.25">
      <c r="A229" s="25">
        <v>1</v>
      </c>
      <c r="B229" s="25">
        <v>1</v>
      </c>
      <c r="C229" s="47" t="s">
        <v>80</v>
      </c>
      <c r="D229" s="392">
        <v>309</v>
      </c>
      <c r="E229" s="393">
        <f>ROUND(D229/12*$C$3,0)</f>
        <v>180</v>
      </c>
      <c r="F229" s="392">
        <v>15</v>
      </c>
      <c r="G229" s="392">
        <f t="shared" si="195"/>
        <v>8.3333333333333321</v>
      </c>
      <c r="H229" s="354">
        <v>469.50696000000005</v>
      </c>
      <c r="I229" s="354">
        <f t="shared" si="198"/>
        <v>273.88</v>
      </c>
      <c r="J229" s="354">
        <f t="shared" si="199"/>
        <v>20.350750000000001</v>
      </c>
      <c r="K229" s="354">
        <f t="shared" si="185"/>
        <v>-253.52924999999999</v>
      </c>
      <c r="L229" s="354">
        <v>-0.71811999999999998</v>
      </c>
      <c r="M229" s="354">
        <v>19.632630000000002</v>
      </c>
      <c r="N229" s="392">
        <f t="shared" si="197"/>
        <v>7.4305352709215722</v>
      </c>
      <c r="O229" s="424"/>
      <c r="P229" s="71"/>
    </row>
    <row r="230" spans="1:17" ht="30" x14ac:dyDescent="0.25">
      <c r="A230" s="25">
        <v>1</v>
      </c>
      <c r="B230" s="25">
        <v>1</v>
      </c>
      <c r="C230" s="140" t="s">
        <v>112</v>
      </c>
      <c r="D230" s="394">
        <f>SUM(D231)</f>
        <v>612</v>
      </c>
      <c r="E230" s="394">
        <f t="shared" ref="E230:M230" si="200">SUM(E231)</f>
        <v>357</v>
      </c>
      <c r="F230" s="394">
        <f t="shared" si="200"/>
        <v>359</v>
      </c>
      <c r="G230" s="392">
        <f t="shared" si="195"/>
        <v>100.56022408963585</v>
      </c>
      <c r="H230" s="354">
        <f>SUM(H231)</f>
        <v>740.73259999999993</v>
      </c>
      <c r="I230" s="354">
        <f t="shared" si="200"/>
        <v>432.09</v>
      </c>
      <c r="J230" s="354">
        <f t="shared" si="200"/>
        <v>556.49167999999997</v>
      </c>
      <c r="K230" s="354">
        <f t="shared" si="200"/>
        <v>124.40168</v>
      </c>
      <c r="L230" s="354">
        <f t="shared" si="200"/>
        <v>-1.85802</v>
      </c>
      <c r="M230" s="354">
        <f t="shared" si="200"/>
        <v>554.63365999999996</v>
      </c>
      <c r="N230" s="392">
        <f t="shared" si="197"/>
        <v>128.79068712536741</v>
      </c>
      <c r="O230" s="424"/>
      <c r="P230" s="71"/>
    </row>
    <row r="231" spans="1:17" ht="30" x14ac:dyDescent="0.25">
      <c r="A231" s="25">
        <v>1</v>
      </c>
      <c r="B231" s="25">
        <v>1</v>
      </c>
      <c r="C231" s="171" t="s">
        <v>108</v>
      </c>
      <c r="D231" s="394">
        <v>612</v>
      </c>
      <c r="E231" s="421">
        <f>ROUND(D231/12*$C$3,0)</f>
        <v>357</v>
      </c>
      <c r="F231" s="394">
        <v>359</v>
      </c>
      <c r="G231" s="394">
        <f t="shared" si="195"/>
        <v>100.56022408963585</v>
      </c>
      <c r="H231" s="354">
        <v>740.73259999999993</v>
      </c>
      <c r="I231" s="354">
        <f t="shared" ref="I231:I232" si="201">ROUND(H231/12*$C$3,2)</f>
        <v>432.09</v>
      </c>
      <c r="J231" s="354">
        <f t="shared" si="199"/>
        <v>556.49167999999997</v>
      </c>
      <c r="K231" s="362">
        <f t="shared" si="185"/>
        <v>124.40168</v>
      </c>
      <c r="L231" s="362">
        <v>-1.85802</v>
      </c>
      <c r="M231" s="362">
        <v>554.63365999999996</v>
      </c>
      <c r="N231" s="426">
        <f t="shared" si="197"/>
        <v>128.79068712536741</v>
      </c>
      <c r="O231" s="424"/>
      <c r="P231" s="71"/>
    </row>
    <row r="232" spans="1:17" s="72" customFormat="1" ht="31.5" customHeight="1" thickBot="1" x14ac:dyDescent="0.3">
      <c r="A232" s="25">
        <v>1</v>
      </c>
      <c r="B232" s="25">
        <v>1</v>
      </c>
      <c r="C232" s="78" t="s">
        <v>123</v>
      </c>
      <c r="D232" s="392">
        <v>370</v>
      </c>
      <c r="E232" s="393">
        <f>ROUND(D232/12*$C$3,0)</f>
        <v>216</v>
      </c>
      <c r="F232" s="392">
        <v>219</v>
      </c>
      <c r="G232" s="392">
        <f t="shared" si="195"/>
        <v>101.38888888888889</v>
      </c>
      <c r="H232" s="354">
        <v>300.07739999999995</v>
      </c>
      <c r="I232" s="354">
        <f t="shared" si="201"/>
        <v>175.05</v>
      </c>
      <c r="J232" s="354">
        <f t="shared" si="199"/>
        <v>178.42440000000002</v>
      </c>
      <c r="K232" s="354">
        <f t="shared" si="185"/>
        <v>3.3744000000000085</v>
      </c>
      <c r="L232" s="354">
        <v>-0.81101999999999996</v>
      </c>
      <c r="M232" s="354">
        <v>177.61338000000001</v>
      </c>
      <c r="N232" s="392">
        <f t="shared" si="197"/>
        <v>101.92767780634104</v>
      </c>
      <c r="O232" s="424"/>
      <c r="P232" s="71"/>
      <c r="Q232" s="290"/>
    </row>
    <row r="233" spans="1:17" ht="15.75" thickBot="1" x14ac:dyDescent="0.3">
      <c r="A233" s="25">
        <v>1</v>
      </c>
      <c r="B233" s="25">
        <v>1</v>
      </c>
      <c r="C233" s="174" t="s">
        <v>3</v>
      </c>
      <c r="D233" s="450"/>
      <c r="E233" s="450"/>
      <c r="F233" s="450"/>
      <c r="G233" s="451"/>
      <c r="H233" s="452">
        <f t="shared" ref="H233:M233" si="202">H227+H230+H232</f>
        <v>2929.3169600000001</v>
      </c>
      <c r="I233" s="452">
        <f t="shared" si="202"/>
        <v>1708.77</v>
      </c>
      <c r="J233" s="452">
        <f t="shared" si="202"/>
        <v>1380.25729</v>
      </c>
      <c r="K233" s="452">
        <f t="shared" si="202"/>
        <v>-328.51270999999997</v>
      </c>
      <c r="L233" s="452">
        <f t="shared" si="202"/>
        <v>-3.7623600000000001</v>
      </c>
      <c r="M233" s="452">
        <f t="shared" si="202"/>
        <v>1376.4949300000001</v>
      </c>
      <c r="N233" s="450">
        <f t="shared" si="197"/>
        <v>80.77490182997127</v>
      </c>
      <c r="O233" s="729"/>
      <c r="P233" s="71"/>
    </row>
    <row r="234" spans="1:17" ht="15" customHeight="1" thickBot="1" x14ac:dyDescent="0.3">
      <c r="A234" s="25">
        <v>1</v>
      </c>
      <c r="B234" s="25">
        <v>1</v>
      </c>
      <c r="C234" s="55"/>
      <c r="D234" s="453"/>
      <c r="E234" s="453"/>
      <c r="F234" s="416"/>
      <c r="G234" s="454"/>
      <c r="H234" s="455"/>
      <c r="I234" s="455"/>
      <c r="J234" s="438"/>
      <c r="K234" s="438">
        <f t="shared" si="185"/>
        <v>0</v>
      </c>
      <c r="L234" s="438"/>
      <c r="M234" s="438"/>
      <c r="N234" s="456"/>
      <c r="O234" s="424"/>
      <c r="P234" s="71"/>
    </row>
    <row r="235" spans="1:17" ht="15" customHeight="1" x14ac:dyDescent="0.25">
      <c r="A235" s="25">
        <v>1</v>
      </c>
      <c r="B235" s="25">
        <v>1</v>
      </c>
      <c r="C235" s="168" t="s">
        <v>34</v>
      </c>
      <c r="D235" s="457"/>
      <c r="E235" s="457"/>
      <c r="F235" s="458"/>
      <c r="G235" s="457"/>
      <c r="H235" s="459"/>
      <c r="I235" s="459"/>
      <c r="J235" s="460"/>
      <c r="K235" s="460">
        <f t="shared" si="185"/>
        <v>0</v>
      </c>
      <c r="L235" s="460"/>
      <c r="M235" s="460"/>
      <c r="N235" s="457"/>
      <c r="O235" s="725"/>
      <c r="P235" s="71"/>
    </row>
    <row r="236" spans="1:17" s="72" customFormat="1" ht="33.75" customHeight="1" x14ac:dyDescent="0.25">
      <c r="A236" s="25">
        <v>1</v>
      </c>
      <c r="B236" s="25">
        <v>1</v>
      </c>
      <c r="C236" s="220" t="s">
        <v>120</v>
      </c>
      <c r="D236" s="461">
        <f>SUM(D227,D218,D205,D196,D183,D173,D163,D153,D143,D134,D121,D112,D99,D86,D77,D68,D59,D49,D30,D39)</f>
        <v>167504</v>
      </c>
      <c r="E236" s="461">
        <f>SUM(E227,E218,E205,E196,E183,E173,E163,E153,E143,E134,E121,E112,E99,E86,E77,E68,E59,E49,E30,E39)</f>
        <v>97713</v>
      </c>
      <c r="F236" s="461">
        <f>SUM(F227,F218,F205,F196,F183,F173,F163,F153,F143,F134,F121,F112,F99,F86,F77,F68,F59,F49,F30,F39)</f>
        <v>81762</v>
      </c>
      <c r="G236" s="462">
        <f t="shared" ref="G236:G245" si="203">F236/E236*100</f>
        <v>83.675662399066653</v>
      </c>
      <c r="H236" s="463">
        <f t="shared" ref="H236:M236" si="204">SUM(H227,H218,H205,H196,H183,H173,H163,H153,H143,H134,H121,H112,H99,H86,H77,H68,H59,H49,H39,H30)</f>
        <v>258714.08667999998</v>
      </c>
      <c r="I236" s="463">
        <f t="shared" si="204"/>
        <v>150916.57999999999</v>
      </c>
      <c r="J236" s="463">
        <f t="shared" si="204"/>
        <v>129314.42741999998</v>
      </c>
      <c r="K236" s="463">
        <f t="shared" si="204"/>
        <v>-21602.152579999998</v>
      </c>
      <c r="L236" s="463">
        <f t="shared" si="204"/>
        <v>-569.87326000000007</v>
      </c>
      <c r="M236" s="463">
        <f t="shared" si="204"/>
        <v>128744.55416000001</v>
      </c>
      <c r="N236" s="463">
        <f t="shared" ref="N236:N246" si="205">J236/I236*100</f>
        <v>85.686030931790256</v>
      </c>
      <c r="O236" s="730"/>
      <c r="P236" s="71"/>
      <c r="Q236" s="290"/>
    </row>
    <row r="237" spans="1:17" s="72" customFormat="1" ht="30" customHeight="1" x14ac:dyDescent="0.25">
      <c r="A237" s="25">
        <v>1</v>
      </c>
      <c r="B237" s="25">
        <v>1</v>
      </c>
      <c r="C237" s="175" t="s">
        <v>79</v>
      </c>
      <c r="D237" s="461">
        <f t="shared" ref="D237:F238" si="206">SUM(D228,D219,D206,D197,D184,D135,D122,D113,D100,D87,D78,D69,D60,D31)</f>
        <v>130255</v>
      </c>
      <c r="E237" s="461">
        <f t="shared" si="206"/>
        <v>75983</v>
      </c>
      <c r="F237" s="461">
        <f t="shared" si="206"/>
        <v>60236</v>
      </c>
      <c r="G237" s="462">
        <f t="shared" si="203"/>
        <v>79.275627442980664</v>
      </c>
      <c r="H237" s="463">
        <f t="shared" ref="H237:M238" si="207">SUM(H228,H219,H206,H197,H184,H135,H122,H113,H100,H87,H78,H69,H60,H31)</f>
        <v>195592.78419999999</v>
      </c>
      <c r="I237" s="463">
        <f t="shared" si="207"/>
        <v>114095.8</v>
      </c>
      <c r="J237" s="463">
        <f t="shared" si="207"/>
        <v>89345.032319999998</v>
      </c>
      <c r="K237" s="463">
        <f t="shared" ref="K237" si="208">SUM(K228,K219,K206,K197,K184,K135,K122,K113,K100,K87,K78,K69,K60,K31)</f>
        <v>-24750.767680000001</v>
      </c>
      <c r="L237" s="463">
        <f t="shared" si="207"/>
        <v>-444.73208999999997</v>
      </c>
      <c r="M237" s="463">
        <f t="shared" si="207"/>
        <v>88900.300229999993</v>
      </c>
      <c r="N237" s="463">
        <f t="shared" si="205"/>
        <v>78.307029987081037</v>
      </c>
      <c r="O237" s="730"/>
      <c r="P237" s="71"/>
      <c r="Q237" s="290"/>
    </row>
    <row r="238" spans="1:17" s="72" customFormat="1" ht="30" customHeight="1" x14ac:dyDescent="0.25">
      <c r="A238" s="25">
        <v>1</v>
      </c>
      <c r="B238" s="25">
        <v>1</v>
      </c>
      <c r="C238" s="175" t="s">
        <v>80</v>
      </c>
      <c r="D238" s="461">
        <f t="shared" si="206"/>
        <v>35597</v>
      </c>
      <c r="E238" s="461">
        <f t="shared" si="206"/>
        <v>20765</v>
      </c>
      <c r="F238" s="461">
        <f t="shared" si="206"/>
        <v>19809</v>
      </c>
      <c r="G238" s="462">
        <f t="shared" si="203"/>
        <v>95.396099205393696</v>
      </c>
      <c r="H238" s="463">
        <f t="shared" si="207"/>
        <v>54087.505680000002</v>
      </c>
      <c r="I238" s="463">
        <f t="shared" si="207"/>
        <v>31551.050000000003</v>
      </c>
      <c r="J238" s="463">
        <f t="shared" si="207"/>
        <v>30574.6839</v>
      </c>
      <c r="K238" s="463">
        <f t="shared" ref="K238" si="209">SUM(K229,K220,K207,K198,K185,K136,K123,K114,K101,K88,K79,K70,K61,K32)</f>
        <v>-976.36609999999882</v>
      </c>
      <c r="L238" s="463">
        <f t="shared" si="207"/>
        <v>-103.81441000000001</v>
      </c>
      <c r="M238" s="463">
        <f t="shared" si="207"/>
        <v>30470.869489999997</v>
      </c>
      <c r="N238" s="463">
        <f t="shared" si="205"/>
        <v>96.90544023099072</v>
      </c>
      <c r="O238" s="730"/>
      <c r="P238" s="71"/>
      <c r="Q238" s="290"/>
    </row>
    <row r="239" spans="1:17" s="72" customFormat="1" ht="44.25" customHeight="1" x14ac:dyDescent="0.25">
      <c r="A239" s="25">
        <v>1</v>
      </c>
      <c r="B239" s="25">
        <v>1</v>
      </c>
      <c r="C239" s="175" t="s">
        <v>114</v>
      </c>
      <c r="D239" s="461">
        <f>SUM(D208,D174,D164,D154,D144,D124,D102,D89,D50,D40)</f>
        <v>820</v>
      </c>
      <c r="E239" s="461">
        <f>SUM(E208,E174,E164,E154,E144,E124,E102,E89,E50,E40)</f>
        <v>480</v>
      </c>
      <c r="F239" s="461">
        <f>SUM(F208,F174,F164,F154,F144,F124,F102,F89,F50,F40)</f>
        <v>807</v>
      </c>
      <c r="G239" s="462">
        <f t="shared" si="203"/>
        <v>168.125</v>
      </c>
      <c r="H239" s="463">
        <f t="shared" ref="H239:M239" si="210">SUM(H208,H174,H164,H154,H144,H124,H102,H89,H50,H40)</f>
        <v>4484.0879999999997</v>
      </c>
      <c r="I239" s="463">
        <f t="shared" si="210"/>
        <v>2615.7200000000003</v>
      </c>
      <c r="J239" s="463">
        <f t="shared" si="210"/>
        <v>4418.4672</v>
      </c>
      <c r="K239" s="463">
        <f t="shared" si="210"/>
        <v>1802.7472</v>
      </c>
      <c r="L239" s="463">
        <f t="shared" si="210"/>
        <v>-15.311520000000002</v>
      </c>
      <c r="M239" s="463">
        <f t="shared" si="210"/>
        <v>4403.1556800000008</v>
      </c>
      <c r="N239" s="463">
        <f t="shared" si="205"/>
        <v>168.91973146972916</v>
      </c>
      <c r="O239" s="730"/>
      <c r="P239" s="71"/>
      <c r="Q239" s="290"/>
    </row>
    <row r="240" spans="1:17" s="72" customFormat="1" ht="30" customHeight="1" x14ac:dyDescent="0.25">
      <c r="A240" s="25">
        <v>1</v>
      </c>
      <c r="B240" s="25">
        <v>1</v>
      </c>
      <c r="C240" s="175" t="s">
        <v>115</v>
      </c>
      <c r="D240" s="461">
        <f>SUM(D209,D175,D165,D155,D145,D125,D103,D90,D51,D41,D187)</f>
        <v>832</v>
      </c>
      <c r="E240" s="461">
        <f>SUM(E209,E175,E165,E155,E145,E125,E103,E90,E51,E41,E187)</f>
        <v>485</v>
      </c>
      <c r="F240" s="461">
        <f>SUM(F209,F175,F165,F155,F145,F125,F103,F90,F51,F41,F187)</f>
        <v>910</v>
      </c>
      <c r="G240" s="462">
        <f t="shared" si="203"/>
        <v>187.62886597938143</v>
      </c>
      <c r="H240" s="461">
        <f t="shared" ref="H240:M240" si="211">SUM(H209,H175,H165,H155,H145,H125,H103,H90,H51,H41,H187)</f>
        <v>4549.7088000000003</v>
      </c>
      <c r="I240" s="461">
        <f t="shared" si="211"/>
        <v>2654.0099999999998</v>
      </c>
      <c r="J240" s="461">
        <f t="shared" si="211"/>
        <v>4976.2440000000006</v>
      </c>
      <c r="K240" s="461">
        <f t="shared" si="211"/>
        <v>2322.2339999999995</v>
      </c>
      <c r="L240" s="461">
        <f t="shared" si="211"/>
        <v>-6.0152400000000004</v>
      </c>
      <c r="M240" s="461">
        <f t="shared" si="211"/>
        <v>4970.2287600000009</v>
      </c>
      <c r="N240" s="463">
        <f t="shared" si="205"/>
        <v>187.49906744887929</v>
      </c>
      <c r="O240" s="730"/>
      <c r="P240" s="71"/>
      <c r="Q240" s="290"/>
    </row>
    <row r="241" spans="1:18" s="72" customFormat="1" ht="45" customHeight="1" x14ac:dyDescent="0.25">
      <c r="A241" s="25">
        <v>1</v>
      </c>
      <c r="B241" s="25">
        <v>1</v>
      </c>
      <c r="C241" s="220" t="s">
        <v>112</v>
      </c>
      <c r="D241" s="461">
        <f>SUM(D230,D221,D210,D199,D188,D176,D166,D156,D146,D137,D126,D115,D104,D91,D80,D71,D62,D52,D42,D33)</f>
        <v>208287</v>
      </c>
      <c r="E241" s="461">
        <f>SUM(E230,E221,E210,E199,E188,E176,E166,E156,E146,E137,E126,E115,E104,E91,E80,E71,E62,E52,E42,E33)</f>
        <v>121504</v>
      </c>
      <c r="F241" s="461">
        <f>SUM(F230,F221,F210,F199,F188,F176,F166,F156,F146,F137,F126,F115,F104,F91,F80,F71,F62,F52,F42,F33)</f>
        <v>105003</v>
      </c>
      <c r="G241" s="462">
        <f t="shared" si="203"/>
        <v>86.419377139847256</v>
      </c>
      <c r="H241" s="463">
        <f t="shared" ref="H241:M241" si="212">SUM(H230,H221,H210,H199,H188,H176,H166,H156,H146,H137,H126,H115,H104,H91,H80,H71,H62,H52,H42,H33)</f>
        <v>330788.89808000001</v>
      </c>
      <c r="I241" s="463">
        <f t="shared" si="212"/>
        <v>192960.17</v>
      </c>
      <c r="J241" s="463">
        <f t="shared" si="212"/>
        <v>189697.58476</v>
      </c>
      <c r="K241" s="463">
        <f t="shared" si="212"/>
        <v>-3140.2469699999956</v>
      </c>
      <c r="L241" s="463">
        <f t="shared" si="212"/>
        <v>-392.22982000000002</v>
      </c>
      <c r="M241" s="463">
        <f t="shared" si="212"/>
        <v>189305.35493999999</v>
      </c>
      <c r="N241" s="463">
        <f t="shared" si="205"/>
        <v>98.30919238928945</v>
      </c>
      <c r="O241" s="730"/>
      <c r="P241" s="71"/>
      <c r="Q241" s="290"/>
    </row>
    <row r="242" spans="1:18" s="72" customFormat="1" ht="30" x14ac:dyDescent="0.25">
      <c r="A242" s="25">
        <v>1</v>
      </c>
      <c r="B242" s="25">
        <v>1</v>
      </c>
      <c r="C242" s="175" t="s">
        <v>108</v>
      </c>
      <c r="D242" s="461">
        <f>SUM(D231,D222,D211,D200,D189,D138,D127,D116,D105,D92,D81,D72,D63,D34)</f>
        <v>73248</v>
      </c>
      <c r="E242" s="461">
        <f>SUM(E231,E222,E211,E200,E189,E138,E127,E116,E105,E92,E81,E72,E63,E34)</f>
        <v>42728</v>
      </c>
      <c r="F242" s="461">
        <f>SUM(F231,F222,F211,F200,F189,F138,F127,F116,F105,F92,F81,F72,F63,F34)</f>
        <v>25835</v>
      </c>
      <c r="G242" s="462">
        <f t="shared" si="203"/>
        <v>60.463864444860519</v>
      </c>
      <c r="H242" s="463">
        <f t="shared" ref="H242:M242" si="213">SUM(H231,H222,H211,H200,H189,H138,H127,H116,H105,H92,H81,H72,H63,H34)</f>
        <v>65465.744549999989</v>
      </c>
      <c r="I242" s="463">
        <f t="shared" si="213"/>
        <v>38188.339999999997</v>
      </c>
      <c r="J242" s="463">
        <f t="shared" si="213"/>
        <v>35338.101770000001</v>
      </c>
      <c r="K242" s="463">
        <f t="shared" si="213"/>
        <v>-2727.8999599999975</v>
      </c>
      <c r="L242" s="463">
        <f t="shared" si="213"/>
        <v>-160.10593</v>
      </c>
      <c r="M242" s="463">
        <f t="shared" si="213"/>
        <v>35177.995840000003</v>
      </c>
      <c r="N242" s="463">
        <f t="shared" si="205"/>
        <v>92.536365209904389</v>
      </c>
      <c r="O242" s="730"/>
      <c r="P242" s="71"/>
      <c r="Q242" s="290"/>
    </row>
    <row r="243" spans="1:18" s="72" customFormat="1" ht="63.75" customHeight="1" x14ac:dyDescent="0.25">
      <c r="A243" s="25">
        <v>1</v>
      </c>
      <c r="B243" s="25">
        <v>1</v>
      </c>
      <c r="C243" s="175" t="s">
        <v>119</v>
      </c>
      <c r="D243" s="461">
        <f t="shared" ref="D243:F244" si="214">SUM(D212,D177,D167,D157,D147,D128,D106,D93,D53,D43,D190)</f>
        <v>106169</v>
      </c>
      <c r="E243" s="461">
        <f t="shared" si="214"/>
        <v>61933</v>
      </c>
      <c r="F243" s="461">
        <f t="shared" si="214"/>
        <v>60656</v>
      </c>
      <c r="G243" s="462">
        <f t="shared" si="203"/>
        <v>97.938094392327187</v>
      </c>
      <c r="H243" s="463">
        <f>SUM(H212,H177,H167,H157,H147,H128,H106,H93,H53,H43,H190)</f>
        <v>237970.80872999999</v>
      </c>
      <c r="I243" s="463">
        <f>SUM(I212,I177,I167,I157,I147,I128,I106,I93,I53,I43,I190)</f>
        <v>138816.30999999997</v>
      </c>
      <c r="J243" s="463">
        <f>SUM(J177,J167,J157,J147,J128,J106,J93,J53,J43,J190)</f>
        <v>136999.17100000003</v>
      </c>
      <c r="K243" s="463">
        <f>SUM(K177,K167,K157,K147,K128,K106,K93,K53,K43,K190)</f>
        <v>-1817.1389999999974</v>
      </c>
      <c r="L243" s="463">
        <f>SUM(L177,L167,L157,L147,L128,L106,L93,L53,L43,L190)</f>
        <v>-190.57578999999998</v>
      </c>
      <c r="M243" s="463">
        <f>SUM(M177,M167,M157,M147,M128,M106,M93,M53,M43,M190)</f>
        <v>136808.59521</v>
      </c>
      <c r="N243" s="463">
        <f t="shared" si="205"/>
        <v>98.690975865876325</v>
      </c>
      <c r="O243" s="730"/>
      <c r="P243" s="71"/>
      <c r="Q243" s="290"/>
    </row>
    <row r="244" spans="1:18" s="72" customFormat="1" ht="45" x14ac:dyDescent="0.25">
      <c r="A244" s="25">
        <v>1</v>
      </c>
      <c r="B244" s="25">
        <v>1</v>
      </c>
      <c r="C244" s="175" t="s">
        <v>109</v>
      </c>
      <c r="D244" s="461">
        <f t="shared" si="214"/>
        <v>28870</v>
      </c>
      <c r="E244" s="461">
        <f t="shared" si="214"/>
        <v>16843</v>
      </c>
      <c r="F244" s="461">
        <f t="shared" si="214"/>
        <v>18512</v>
      </c>
      <c r="G244" s="462">
        <f t="shared" si="203"/>
        <v>109.90916107581785</v>
      </c>
      <c r="H244" s="463">
        <f>SUM(H213,H178,H168,H158,H148,H129,H107,H94,H54,H44,H191)</f>
        <v>27352.344800000006</v>
      </c>
      <c r="I244" s="463">
        <f>SUM(I213,I178,I168,I158,I148,I129,I107,I94,I54,I44,I191)</f>
        <v>15955.520000000004</v>
      </c>
      <c r="J244" s="463">
        <f>SUM(J213,J178,J168,J158,J148,J129,J107,J94,J54,J44,J191)</f>
        <v>17360.311990000002</v>
      </c>
      <c r="K244" s="463">
        <f>SUM(K213,K178,K168,K158,K148,K129,K107,K94,K54,K44,K191)</f>
        <v>1404.7919899999988</v>
      </c>
      <c r="L244" s="463">
        <f>SUM(L213,L178,L168,L158,L148,L129,L107,L94,L54,L44,L191)</f>
        <v>-41.548099999999991</v>
      </c>
      <c r="M244" s="463">
        <f>SUM(M213,M178,M168,M158,M148,M129,M107,M94,M54,M44,M191)</f>
        <v>17318.763889999998</v>
      </c>
      <c r="N244" s="463">
        <f t="shared" si="205"/>
        <v>108.80442624245401</v>
      </c>
      <c r="O244" s="730"/>
      <c r="P244" s="71"/>
      <c r="Q244" s="290"/>
    </row>
    <row r="245" spans="1:18" s="72" customFormat="1" ht="38.25" customHeight="1" thickBot="1" x14ac:dyDescent="0.3">
      <c r="A245" s="25">
        <v>1</v>
      </c>
      <c r="B245" s="25">
        <v>1</v>
      </c>
      <c r="C245" s="209" t="s">
        <v>123</v>
      </c>
      <c r="D245" s="464">
        <f t="shared" ref="D245:F246" si="215">SUM(D232,D223,D214,D201,D192,D179,D169,D159,D149,D139,D130,D117,D108,D95,D82,D73,D64,D55,D45,D35)</f>
        <v>298606</v>
      </c>
      <c r="E245" s="464">
        <f t="shared" si="215"/>
        <v>174188</v>
      </c>
      <c r="F245" s="464">
        <f>SUM(F232,F223,F214,F201,F192,F179,F169,F159,F149,F139,F130,F117,F108,F95,F82,F73,F64,F55,F45,F35)</f>
        <v>170985</v>
      </c>
      <c r="G245" s="462">
        <f t="shared" si="203"/>
        <v>98.161182170987672</v>
      </c>
      <c r="H245" s="464">
        <f t="shared" ref="H245:M246" si="216">SUM(H232,H223,H214,H201,H192,H179,H169,H159,H149,H139,H130,H117,H108,H95,H82,H73,H64,H55,H45,H35)</f>
        <v>242175.43811999998</v>
      </c>
      <c r="I245" s="464">
        <f t="shared" si="216"/>
        <v>141268.99999999997</v>
      </c>
      <c r="J245" s="464">
        <f t="shared" si="216"/>
        <v>138714.4057</v>
      </c>
      <c r="K245" s="464">
        <f t="shared" ref="K245" si="217">SUM(K232,K223,K214,K201,K192,K179,K169,K159,K149,K139,K130,K117,K108,K95,K82,K73,K64,K55,K45,K35)</f>
        <v>-2554.5943000000061</v>
      </c>
      <c r="L245" s="464">
        <f t="shared" si="216"/>
        <v>-72.448991999999976</v>
      </c>
      <c r="M245" s="464">
        <f t="shared" si="216"/>
        <v>138641.95670799998</v>
      </c>
      <c r="N245" s="465">
        <f t="shared" si="205"/>
        <v>98.191680906639135</v>
      </c>
      <c r="O245" s="730"/>
      <c r="P245" s="71"/>
      <c r="Q245" s="290"/>
    </row>
    <row r="246" spans="1:18" s="72" customFormat="1" ht="15" customHeight="1" thickBot="1" x14ac:dyDescent="0.3">
      <c r="A246" s="25">
        <v>1</v>
      </c>
      <c r="B246" s="25">
        <v>1</v>
      </c>
      <c r="C246" s="210" t="s">
        <v>116</v>
      </c>
      <c r="D246" s="466">
        <f t="shared" si="215"/>
        <v>0</v>
      </c>
      <c r="E246" s="466">
        <f t="shared" si="215"/>
        <v>0</v>
      </c>
      <c r="F246" s="466">
        <f t="shared" si="215"/>
        <v>0</v>
      </c>
      <c r="G246" s="467">
        <f>SUM(G215,G180,G170,G131,G109,G96,G56,G46)</f>
        <v>0</v>
      </c>
      <c r="H246" s="468">
        <f t="shared" si="216"/>
        <v>831678.42287999997</v>
      </c>
      <c r="I246" s="468">
        <f t="shared" si="216"/>
        <v>485145.75000000006</v>
      </c>
      <c r="J246" s="468">
        <f t="shared" si="216"/>
        <v>457726.41787999996</v>
      </c>
      <c r="K246" s="468">
        <f t="shared" ref="K246" si="218">SUM(K233,K224,K215,K202,K193,K180,K170,K160,K150,K140,K131,K118,K109,K96,K83,K74,K65,K56,K46,K36)</f>
        <v>-27296.993849999999</v>
      </c>
      <c r="L246" s="468">
        <f t="shared" si="216"/>
        <v>-1034.5520720000002</v>
      </c>
      <c r="M246" s="468">
        <f t="shared" si="216"/>
        <v>456691.86580799997</v>
      </c>
      <c r="N246" s="469">
        <f t="shared" si="205"/>
        <v>94.348227904706974</v>
      </c>
      <c r="O246" s="729"/>
      <c r="P246" s="71"/>
      <c r="Q246" s="290"/>
    </row>
    <row r="247" spans="1:18" ht="15" customHeight="1" x14ac:dyDescent="0.25">
      <c r="A247" s="25">
        <v>1</v>
      </c>
      <c r="B247" s="25">
        <v>1</v>
      </c>
      <c r="C247" s="2"/>
      <c r="D247" s="470"/>
      <c r="E247" s="470"/>
      <c r="F247" s="470"/>
      <c r="G247" s="456"/>
      <c r="H247" s="471"/>
      <c r="I247" s="471"/>
      <c r="J247" s="471"/>
      <c r="K247" s="471">
        <f t="shared" si="185"/>
        <v>0</v>
      </c>
      <c r="L247" s="471"/>
      <c r="M247" s="471"/>
      <c r="N247" s="454"/>
      <c r="O247" s="725"/>
      <c r="P247" s="71"/>
    </row>
    <row r="248" spans="1:18" ht="15" customHeight="1" thickBot="1" x14ac:dyDescent="0.3">
      <c r="A248" s="25">
        <v>1</v>
      </c>
      <c r="B248" s="25">
        <v>1</v>
      </c>
      <c r="C248" s="121" t="s">
        <v>90</v>
      </c>
      <c r="D248" s="472"/>
      <c r="E248" s="472"/>
      <c r="F248" s="472"/>
      <c r="G248" s="472"/>
      <c r="H248" s="473"/>
      <c r="I248" s="473"/>
      <c r="J248" s="473"/>
      <c r="K248" s="473">
        <f t="shared" si="185"/>
        <v>0</v>
      </c>
      <c r="L248" s="473"/>
      <c r="M248" s="473"/>
      <c r="N248" s="474"/>
      <c r="O248" s="735"/>
      <c r="P248" s="71"/>
    </row>
    <row r="249" spans="1:18" ht="29.25" customHeight="1" x14ac:dyDescent="0.25">
      <c r="A249" s="25">
        <v>1</v>
      </c>
      <c r="B249" s="25">
        <v>1</v>
      </c>
      <c r="C249" s="79" t="s">
        <v>36</v>
      </c>
      <c r="D249" s="475"/>
      <c r="E249" s="475"/>
      <c r="F249" s="475"/>
      <c r="G249" s="475"/>
      <c r="H249" s="476"/>
      <c r="I249" s="476"/>
      <c r="J249" s="417"/>
      <c r="K249" s="417">
        <f t="shared" si="185"/>
        <v>0</v>
      </c>
      <c r="L249" s="417"/>
      <c r="M249" s="417"/>
      <c r="N249" s="475"/>
      <c r="O249" s="736"/>
      <c r="P249" s="71"/>
    </row>
    <row r="250" spans="1:18" ht="30.75" customHeight="1" x14ac:dyDescent="0.25">
      <c r="A250" s="25">
        <v>1</v>
      </c>
      <c r="B250" s="25">
        <v>1</v>
      </c>
      <c r="C250" s="140" t="s">
        <v>120</v>
      </c>
      <c r="D250" s="392">
        <f>SUM(D251:D254)</f>
        <v>4073</v>
      </c>
      <c r="E250" s="392">
        <f>SUM(E251:E254)</f>
        <v>2377</v>
      </c>
      <c r="F250" s="392">
        <f>SUM(F251:F254)</f>
        <v>1858</v>
      </c>
      <c r="G250" s="392">
        <f t="shared" ref="G250:G259" si="219">F250/E250*100</f>
        <v>78.165755153554912</v>
      </c>
      <c r="H250" s="354">
        <f t="shared" ref="H250:M250" si="220">SUM(H251:H254)</f>
        <v>5844.4930799999993</v>
      </c>
      <c r="I250" s="354">
        <f t="shared" si="220"/>
        <v>3409.29</v>
      </c>
      <c r="J250" s="354">
        <f t="shared" si="220"/>
        <v>3793.9969900000001</v>
      </c>
      <c r="K250" s="354">
        <f t="shared" si="220"/>
        <v>384.70699000000013</v>
      </c>
      <c r="L250" s="354">
        <f t="shared" si="220"/>
        <v>-52.68844</v>
      </c>
      <c r="M250" s="354">
        <f t="shared" si="220"/>
        <v>3741.3085500000002</v>
      </c>
      <c r="N250" s="392">
        <f t="shared" ref="N250:N260" si="221">J250/I250*100</f>
        <v>111.28407938309736</v>
      </c>
      <c r="O250" s="424"/>
      <c r="P250" s="71"/>
      <c r="Q250" s="71"/>
      <c r="R250" s="51"/>
    </row>
    <row r="251" spans="1:18" ht="31.5" customHeight="1" x14ac:dyDescent="0.25">
      <c r="A251" s="25">
        <v>1</v>
      </c>
      <c r="B251" s="25">
        <v>1</v>
      </c>
      <c r="C251" s="47" t="s">
        <v>79</v>
      </c>
      <c r="D251" s="392">
        <v>3005</v>
      </c>
      <c r="E251" s="393">
        <f t="shared" ref="E251:E259" si="222">ROUND(D251/12*$C$3,0)</f>
        <v>1753</v>
      </c>
      <c r="F251" s="392">
        <v>1409</v>
      </c>
      <c r="G251" s="392">
        <f t="shared" si="219"/>
        <v>80.376497432972045</v>
      </c>
      <c r="H251" s="354">
        <v>3447.7350000000001</v>
      </c>
      <c r="I251" s="354">
        <f t="shared" ref="I251:I254" si="223">ROUND(H251/12*$C$3,2)</f>
        <v>2011.18</v>
      </c>
      <c r="J251" s="354">
        <f t="shared" ref="J251:J254" si="224">M251-L251</f>
        <v>2344.7596800000001</v>
      </c>
      <c r="K251" s="354">
        <f t="shared" si="185"/>
        <v>333.57968000000005</v>
      </c>
      <c r="L251" s="354">
        <v>-36.283239999999999</v>
      </c>
      <c r="M251" s="354">
        <v>2308.4764399999999</v>
      </c>
      <c r="N251" s="392">
        <f t="shared" si="221"/>
        <v>116.58626676876263</v>
      </c>
      <c r="O251" s="424"/>
      <c r="P251" s="71"/>
      <c r="Q251" s="71"/>
      <c r="R251" s="51"/>
    </row>
    <row r="252" spans="1:18" ht="30" customHeight="1" x14ac:dyDescent="0.25">
      <c r="A252" s="25">
        <v>1</v>
      </c>
      <c r="B252" s="25">
        <v>1</v>
      </c>
      <c r="C252" s="47" t="s">
        <v>80</v>
      </c>
      <c r="D252" s="392">
        <v>872</v>
      </c>
      <c r="E252" s="393">
        <f t="shared" si="222"/>
        <v>509</v>
      </c>
      <c r="F252" s="392">
        <v>254</v>
      </c>
      <c r="G252" s="392">
        <f t="shared" si="219"/>
        <v>49.901768172888019</v>
      </c>
      <c r="H252" s="354">
        <v>1324.9516799999999</v>
      </c>
      <c r="I252" s="354">
        <f t="shared" si="223"/>
        <v>772.89</v>
      </c>
      <c r="J252" s="354">
        <f t="shared" si="224"/>
        <v>382.89931000000001</v>
      </c>
      <c r="K252" s="354">
        <f t="shared" si="185"/>
        <v>-389.99068999999997</v>
      </c>
      <c r="L252" s="354">
        <v>0</v>
      </c>
      <c r="M252" s="354">
        <v>382.89931000000001</v>
      </c>
      <c r="N252" s="392">
        <f t="shared" si="221"/>
        <v>49.541242608909421</v>
      </c>
      <c r="O252" s="424"/>
      <c r="P252" s="71"/>
      <c r="Q252" s="71"/>
      <c r="R252" s="51"/>
    </row>
    <row r="253" spans="1:18" ht="28.5" customHeight="1" x14ac:dyDescent="0.25">
      <c r="A253" s="25">
        <v>1</v>
      </c>
      <c r="B253" s="25">
        <v>1</v>
      </c>
      <c r="C253" s="47" t="s">
        <v>114</v>
      </c>
      <c r="D253" s="392">
        <v>102</v>
      </c>
      <c r="E253" s="393">
        <f>ROUND(D253/12*$C$3,0)</f>
        <v>60</v>
      </c>
      <c r="F253" s="392">
        <v>100</v>
      </c>
      <c r="G253" s="392">
        <f t="shared" si="219"/>
        <v>166.66666666666669</v>
      </c>
      <c r="H253" s="354">
        <v>557.77679999999998</v>
      </c>
      <c r="I253" s="354">
        <f>ROUND(H253/12*$C$3,2)</f>
        <v>325.37</v>
      </c>
      <c r="J253" s="354">
        <f t="shared" si="224"/>
        <v>546.84</v>
      </c>
      <c r="K253" s="354">
        <f t="shared" si="185"/>
        <v>221.47000000000003</v>
      </c>
      <c r="L253" s="354">
        <v>0</v>
      </c>
      <c r="M253" s="354">
        <v>546.84</v>
      </c>
      <c r="N253" s="392">
        <f t="shared" si="221"/>
        <v>168.06712358238315</v>
      </c>
      <c r="O253" s="71"/>
      <c r="P253" s="71"/>
      <c r="Q253" s="71"/>
      <c r="R253" s="51"/>
    </row>
    <row r="254" spans="1:18" ht="33.75" customHeight="1" x14ac:dyDescent="0.25">
      <c r="A254" s="25">
        <v>1</v>
      </c>
      <c r="B254" s="25">
        <v>1</v>
      </c>
      <c r="C254" s="47" t="s">
        <v>115</v>
      </c>
      <c r="D254" s="392">
        <v>94</v>
      </c>
      <c r="E254" s="393">
        <f t="shared" si="222"/>
        <v>55</v>
      </c>
      <c r="F254" s="392">
        <v>95</v>
      </c>
      <c r="G254" s="392">
        <f t="shared" si="219"/>
        <v>172.72727272727272</v>
      </c>
      <c r="H254" s="354">
        <v>514.02959999999996</v>
      </c>
      <c r="I254" s="354">
        <f t="shared" si="223"/>
        <v>299.85000000000002</v>
      </c>
      <c r="J254" s="354">
        <f t="shared" si="224"/>
        <v>519.49800000000005</v>
      </c>
      <c r="K254" s="354">
        <f t="shared" si="185"/>
        <v>219.64800000000002</v>
      </c>
      <c r="L254" s="354">
        <v>-16.405199999999997</v>
      </c>
      <c r="M254" s="354">
        <v>503.09280000000001</v>
      </c>
      <c r="N254" s="392">
        <f t="shared" si="221"/>
        <v>173.25262631315658</v>
      </c>
      <c r="O254" s="424"/>
      <c r="P254" s="71"/>
      <c r="Q254" s="71"/>
      <c r="R254" s="51"/>
    </row>
    <row r="255" spans="1:18" ht="30" x14ac:dyDescent="0.25">
      <c r="A255" s="25">
        <v>1</v>
      </c>
      <c r="B255" s="25">
        <v>1</v>
      </c>
      <c r="C255" s="140" t="s">
        <v>112</v>
      </c>
      <c r="D255" s="392">
        <f>SUM(D256:D258)</f>
        <v>8184</v>
      </c>
      <c r="E255" s="392">
        <f>SUM(E256:E258)</f>
        <v>4774</v>
      </c>
      <c r="F255" s="392">
        <f>SUM(F256:F258)</f>
        <v>2539</v>
      </c>
      <c r="G255" s="392">
        <f t="shared" si="219"/>
        <v>53.183912861332217</v>
      </c>
      <c r="H255" s="354">
        <f t="shared" ref="H255:M255" si="225">SUM(H256:H258)</f>
        <v>12855.459199999999</v>
      </c>
      <c r="I255" s="354">
        <f t="shared" si="225"/>
        <v>7499.02</v>
      </c>
      <c r="J255" s="354">
        <f t="shared" si="225"/>
        <v>3433.1064300000003</v>
      </c>
      <c r="K255" s="354">
        <f t="shared" si="225"/>
        <v>-4065.9135699999997</v>
      </c>
      <c r="L255" s="354">
        <f t="shared" si="225"/>
        <v>-9.8059000000000012</v>
      </c>
      <c r="M255" s="354">
        <f t="shared" si="225"/>
        <v>3423.30053</v>
      </c>
      <c r="N255" s="392">
        <f t="shared" si="221"/>
        <v>45.780734415963686</v>
      </c>
      <c r="O255" s="424"/>
      <c r="P255" s="71"/>
    </row>
    <row r="256" spans="1:18" ht="30" x14ac:dyDescent="0.25">
      <c r="A256" s="25">
        <v>1</v>
      </c>
      <c r="B256" s="25">
        <v>1</v>
      </c>
      <c r="C256" s="47" t="s">
        <v>108</v>
      </c>
      <c r="D256" s="392">
        <v>2334</v>
      </c>
      <c r="E256" s="393">
        <f t="shared" si="222"/>
        <v>1362</v>
      </c>
      <c r="F256" s="392">
        <v>457</v>
      </c>
      <c r="G256" s="392">
        <f t="shared" si="219"/>
        <v>33.55359765051395</v>
      </c>
      <c r="H256" s="354">
        <v>1712.2057</v>
      </c>
      <c r="I256" s="354">
        <f t="shared" ref="I256:I259" si="226">ROUND(H256/12*$C$3,2)</f>
        <v>998.79</v>
      </c>
      <c r="J256" s="354">
        <f t="shared" ref="J256:J259" si="227">M256-L256</f>
        <v>742.50055000000009</v>
      </c>
      <c r="K256" s="354">
        <f t="shared" si="185"/>
        <v>-256.28944999999987</v>
      </c>
      <c r="L256" s="354">
        <v>-1.85802</v>
      </c>
      <c r="M256" s="354">
        <v>740.64253000000008</v>
      </c>
      <c r="N256" s="392">
        <f t="shared" si="221"/>
        <v>74.340006407753393</v>
      </c>
      <c r="O256" s="424"/>
      <c r="P256" s="71"/>
    </row>
    <row r="257" spans="1:17" ht="43.5" customHeight="1" x14ac:dyDescent="0.25">
      <c r="A257" s="25">
        <v>1</v>
      </c>
      <c r="B257" s="25">
        <v>1</v>
      </c>
      <c r="C257" s="47" t="s">
        <v>118</v>
      </c>
      <c r="D257" s="392">
        <v>4300</v>
      </c>
      <c r="E257" s="393">
        <f t="shared" si="222"/>
        <v>2508</v>
      </c>
      <c r="F257" s="392">
        <v>1390</v>
      </c>
      <c r="G257" s="392">
        <f t="shared" si="219"/>
        <v>55.422647527910684</v>
      </c>
      <c r="H257" s="354">
        <v>9755.9259999999995</v>
      </c>
      <c r="I257" s="354">
        <f t="shared" si="226"/>
        <v>5690.96</v>
      </c>
      <c r="J257" s="354">
        <f t="shared" si="227"/>
        <v>2128.3386</v>
      </c>
      <c r="K257" s="354">
        <f t="shared" si="185"/>
        <v>-3562.6214</v>
      </c>
      <c r="L257" s="354">
        <v>0</v>
      </c>
      <c r="M257" s="354">
        <v>2128.3386</v>
      </c>
      <c r="N257" s="392">
        <f t="shared" si="221"/>
        <v>37.398586530216342</v>
      </c>
      <c r="O257" s="424"/>
      <c r="P257" s="71"/>
    </row>
    <row r="258" spans="1:17" ht="45" x14ac:dyDescent="0.25">
      <c r="A258" s="25">
        <v>1</v>
      </c>
      <c r="B258" s="25">
        <v>1</v>
      </c>
      <c r="C258" s="47" t="s">
        <v>109</v>
      </c>
      <c r="D258" s="392">
        <v>1550</v>
      </c>
      <c r="E258" s="393">
        <f t="shared" si="222"/>
        <v>904</v>
      </c>
      <c r="F258" s="392">
        <v>692</v>
      </c>
      <c r="G258" s="392">
        <f t="shared" si="219"/>
        <v>76.548672566371678</v>
      </c>
      <c r="H258" s="354">
        <v>1387.3275000000001</v>
      </c>
      <c r="I258" s="354">
        <f t="shared" si="226"/>
        <v>809.27</v>
      </c>
      <c r="J258" s="354">
        <f t="shared" si="227"/>
        <v>562.26728000000003</v>
      </c>
      <c r="K258" s="354">
        <f t="shared" si="185"/>
        <v>-247.00271999999995</v>
      </c>
      <c r="L258" s="354">
        <v>-7.9478800000000005</v>
      </c>
      <c r="M258" s="354">
        <v>554.31939999999997</v>
      </c>
      <c r="N258" s="392">
        <f t="shared" si="221"/>
        <v>69.478329852830328</v>
      </c>
      <c r="O258" s="424"/>
      <c r="P258" s="71"/>
    </row>
    <row r="259" spans="1:17" s="72" customFormat="1" ht="33" customHeight="1" thickBot="1" x14ac:dyDescent="0.3">
      <c r="A259" s="25">
        <v>1</v>
      </c>
      <c r="B259" s="25">
        <v>1</v>
      </c>
      <c r="C259" s="78" t="s">
        <v>123</v>
      </c>
      <c r="D259" s="392">
        <v>10700</v>
      </c>
      <c r="E259" s="393">
        <f t="shared" si="222"/>
        <v>6242</v>
      </c>
      <c r="F259" s="392">
        <v>5954</v>
      </c>
      <c r="G259" s="392">
        <f t="shared" si="219"/>
        <v>95.38609420057675</v>
      </c>
      <c r="H259" s="354">
        <v>8677.9140000000007</v>
      </c>
      <c r="I259" s="354">
        <f t="shared" si="226"/>
        <v>5062.12</v>
      </c>
      <c r="J259" s="354">
        <f t="shared" si="227"/>
        <v>4832.0571599999994</v>
      </c>
      <c r="K259" s="354">
        <f t="shared" si="185"/>
        <v>-230.06284000000051</v>
      </c>
      <c r="L259" s="354">
        <v>-6.2957000000000001</v>
      </c>
      <c r="M259" s="354">
        <v>4825.7614599999997</v>
      </c>
      <c r="N259" s="392">
        <f t="shared" si="221"/>
        <v>95.455207699540892</v>
      </c>
      <c r="O259" s="424"/>
      <c r="P259" s="71"/>
      <c r="Q259" s="290"/>
    </row>
    <row r="260" spans="1:17" s="8" customFormat="1" ht="15.75" thickBot="1" x14ac:dyDescent="0.3">
      <c r="A260" s="25">
        <v>1</v>
      </c>
      <c r="B260" s="25">
        <v>1</v>
      </c>
      <c r="C260" s="124" t="s">
        <v>3</v>
      </c>
      <c r="D260" s="450"/>
      <c r="E260" s="450"/>
      <c r="F260" s="450"/>
      <c r="G260" s="451"/>
      <c r="H260" s="477">
        <f t="shared" ref="H260:M260" si="228">H255+H250+H259</f>
        <v>27377.866279999998</v>
      </c>
      <c r="I260" s="477">
        <f t="shared" si="228"/>
        <v>15970.43</v>
      </c>
      <c r="J260" s="477">
        <f t="shared" si="228"/>
        <v>12059.16058</v>
      </c>
      <c r="K260" s="477">
        <f t="shared" si="228"/>
        <v>-3911.2694200000001</v>
      </c>
      <c r="L260" s="477">
        <f t="shared" si="228"/>
        <v>-68.790040000000005</v>
      </c>
      <c r="M260" s="477">
        <f t="shared" si="228"/>
        <v>11990.37054</v>
      </c>
      <c r="N260" s="450">
        <f t="shared" si="221"/>
        <v>75.509304257931689</v>
      </c>
      <c r="O260" s="729"/>
      <c r="P260" s="71"/>
      <c r="Q260" s="290"/>
    </row>
    <row r="261" spans="1:17" ht="15" customHeight="1" thickBot="1" x14ac:dyDescent="0.3">
      <c r="A261" s="25">
        <v>1</v>
      </c>
      <c r="B261" s="25">
        <v>1</v>
      </c>
      <c r="C261" s="25"/>
      <c r="D261" s="478"/>
      <c r="E261" s="478"/>
      <c r="F261" s="478"/>
      <c r="G261" s="479"/>
      <c r="H261" s="480"/>
      <c r="I261" s="480"/>
      <c r="J261" s="481"/>
      <c r="K261" s="481">
        <f t="shared" si="185"/>
        <v>0</v>
      </c>
      <c r="L261" s="481"/>
      <c r="M261" s="481"/>
      <c r="N261" s="482"/>
      <c r="O261" s="744"/>
      <c r="P261" s="71"/>
    </row>
    <row r="262" spans="1:17" ht="15" customHeight="1" x14ac:dyDescent="0.25">
      <c r="A262" s="25">
        <v>1</v>
      </c>
      <c r="B262" s="25">
        <v>1</v>
      </c>
      <c r="C262" s="172" t="s">
        <v>38</v>
      </c>
      <c r="D262" s="483"/>
      <c r="E262" s="483"/>
      <c r="F262" s="483"/>
      <c r="G262" s="483"/>
      <c r="H262" s="484"/>
      <c r="I262" s="484"/>
      <c r="J262" s="484"/>
      <c r="K262" s="484">
        <f t="shared" si="185"/>
        <v>0</v>
      </c>
      <c r="L262" s="484"/>
      <c r="M262" s="484"/>
      <c r="N262" s="485"/>
      <c r="O262" s="736"/>
      <c r="P262" s="71"/>
    </row>
    <row r="263" spans="1:17" ht="45.75" customHeight="1" x14ac:dyDescent="0.25">
      <c r="A263" s="25">
        <v>1</v>
      </c>
      <c r="B263" s="25">
        <v>1</v>
      </c>
      <c r="C263" s="126" t="s">
        <v>120</v>
      </c>
      <c r="D263" s="486">
        <f t="shared" ref="D263:M263" si="229">D250</f>
        <v>4073</v>
      </c>
      <c r="E263" s="486">
        <f t="shared" si="229"/>
        <v>2377</v>
      </c>
      <c r="F263" s="486">
        <f t="shared" si="229"/>
        <v>1858</v>
      </c>
      <c r="G263" s="487">
        <f t="shared" si="229"/>
        <v>78.165755153554912</v>
      </c>
      <c r="H263" s="488">
        <f t="shared" si="229"/>
        <v>5844.4930799999993</v>
      </c>
      <c r="I263" s="488">
        <f t="shared" si="229"/>
        <v>3409.29</v>
      </c>
      <c r="J263" s="488">
        <f t="shared" si="229"/>
        <v>3793.9969900000001</v>
      </c>
      <c r="K263" s="488">
        <f t="shared" ref="K263" si="230">K250</f>
        <v>384.70699000000013</v>
      </c>
      <c r="L263" s="488">
        <f t="shared" si="229"/>
        <v>-52.68844</v>
      </c>
      <c r="M263" s="488">
        <f t="shared" si="229"/>
        <v>3741.3085500000002</v>
      </c>
      <c r="N263" s="486">
        <f t="shared" ref="N263:N268" si="231">J263/I263*100</f>
        <v>111.28407938309736</v>
      </c>
      <c r="O263" s="729"/>
      <c r="P263" s="71"/>
    </row>
    <row r="264" spans="1:17" ht="32.25" customHeight="1" x14ac:dyDescent="0.25">
      <c r="A264" s="25">
        <v>1</v>
      </c>
      <c r="B264" s="25">
        <v>1</v>
      </c>
      <c r="C264" s="125" t="s">
        <v>79</v>
      </c>
      <c r="D264" s="486">
        <f t="shared" ref="D264:M264" si="232">D251</f>
        <v>3005</v>
      </c>
      <c r="E264" s="486">
        <f t="shared" si="232"/>
        <v>1753</v>
      </c>
      <c r="F264" s="486">
        <f t="shared" si="232"/>
        <v>1409</v>
      </c>
      <c r="G264" s="487">
        <f t="shared" si="232"/>
        <v>80.376497432972045</v>
      </c>
      <c r="H264" s="488">
        <f t="shared" si="232"/>
        <v>3447.7350000000001</v>
      </c>
      <c r="I264" s="488">
        <f t="shared" si="232"/>
        <v>2011.18</v>
      </c>
      <c r="J264" s="488">
        <f t="shared" si="232"/>
        <v>2344.7596800000001</v>
      </c>
      <c r="K264" s="488">
        <f t="shared" ref="K264" si="233">K251</f>
        <v>333.57968000000005</v>
      </c>
      <c r="L264" s="488">
        <f t="shared" si="232"/>
        <v>-36.283239999999999</v>
      </c>
      <c r="M264" s="488">
        <f t="shared" si="232"/>
        <v>2308.4764399999999</v>
      </c>
      <c r="N264" s="488">
        <f t="shared" si="231"/>
        <v>116.58626676876263</v>
      </c>
      <c r="O264" s="730"/>
      <c r="P264" s="71"/>
    </row>
    <row r="265" spans="1:17" ht="38.25" customHeight="1" x14ac:dyDescent="0.25">
      <c r="A265" s="25">
        <v>1</v>
      </c>
      <c r="B265" s="25">
        <v>1</v>
      </c>
      <c r="C265" s="125" t="s">
        <v>80</v>
      </c>
      <c r="D265" s="486">
        <f t="shared" ref="D265:M265" si="234">D252</f>
        <v>872</v>
      </c>
      <c r="E265" s="486">
        <f t="shared" si="234"/>
        <v>509</v>
      </c>
      <c r="F265" s="486">
        <f t="shared" si="234"/>
        <v>254</v>
      </c>
      <c r="G265" s="487">
        <f t="shared" si="234"/>
        <v>49.901768172888019</v>
      </c>
      <c r="H265" s="488">
        <f t="shared" si="234"/>
        <v>1324.9516799999999</v>
      </c>
      <c r="I265" s="488">
        <f t="shared" si="234"/>
        <v>772.89</v>
      </c>
      <c r="J265" s="488">
        <f t="shared" si="234"/>
        <v>382.89931000000001</v>
      </c>
      <c r="K265" s="488">
        <f t="shared" ref="K265" si="235">K252</f>
        <v>-389.99068999999997</v>
      </c>
      <c r="L265" s="488">
        <f t="shared" si="234"/>
        <v>0</v>
      </c>
      <c r="M265" s="488">
        <f t="shared" si="234"/>
        <v>382.89931000000001</v>
      </c>
      <c r="N265" s="486">
        <f t="shared" si="231"/>
        <v>49.541242608909421</v>
      </c>
      <c r="O265" s="729"/>
      <c r="P265" s="71"/>
    </row>
    <row r="266" spans="1:17" ht="51" customHeight="1" x14ac:dyDescent="0.25">
      <c r="A266" s="25">
        <v>1</v>
      </c>
      <c r="B266" s="25">
        <v>1</v>
      </c>
      <c r="C266" s="125" t="s">
        <v>114</v>
      </c>
      <c r="D266" s="486">
        <f t="shared" ref="D266:M266" si="236">D253</f>
        <v>102</v>
      </c>
      <c r="E266" s="486">
        <f t="shared" si="236"/>
        <v>60</v>
      </c>
      <c r="F266" s="486">
        <f t="shared" si="236"/>
        <v>100</v>
      </c>
      <c r="G266" s="487">
        <f t="shared" si="236"/>
        <v>166.66666666666669</v>
      </c>
      <c r="H266" s="488">
        <f t="shared" si="236"/>
        <v>557.77679999999998</v>
      </c>
      <c r="I266" s="488">
        <f t="shared" si="236"/>
        <v>325.37</v>
      </c>
      <c r="J266" s="488">
        <f t="shared" si="236"/>
        <v>546.84</v>
      </c>
      <c r="K266" s="488">
        <f t="shared" ref="K266" si="237">K253</f>
        <v>221.47000000000003</v>
      </c>
      <c r="L266" s="488">
        <f t="shared" si="236"/>
        <v>0</v>
      </c>
      <c r="M266" s="488">
        <f t="shared" si="236"/>
        <v>546.84</v>
      </c>
      <c r="N266" s="486">
        <f t="shared" si="231"/>
        <v>168.06712358238315</v>
      </c>
      <c r="O266" s="729"/>
      <c r="P266" s="71"/>
    </row>
    <row r="267" spans="1:17" ht="38.25" customHeight="1" x14ac:dyDescent="0.25">
      <c r="A267" s="25">
        <v>1</v>
      </c>
      <c r="B267" s="25">
        <v>1</v>
      </c>
      <c r="C267" s="125" t="s">
        <v>115</v>
      </c>
      <c r="D267" s="486">
        <f t="shared" ref="D267:M267" si="238">D254</f>
        <v>94</v>
      </c>
      <c r="E267" s="486">
        <f t="shared" si="238"/>
        <v>55</v>
      </c>
      <c r="F267" s="486">
        <f t="shared" si="238"/>
        <v>95</v>
      </c>
      <c r="G267" s="487">
        <f t="shared" si="238"/>
        <v>172.72727272727272</v>
      </c>
      <c r="H267" s="488">
        <f t="shared" si="238"/>
        <v>514.02959999999996</v>
      </c>
      <c r="I267" s="488">
        <f t="shared" si="238"/>
        <v>299.85000000000002</v>
      </c>
      <c r="J267" s="488">
        <f t="shared" si="238"/>
        <v>519.49800000000005</v>
      </c>
      <c r="K267" s="488">
        <f t="shared" ref="K267" si="239">K254</f>
        <v>219.64800000000002</v>
      </c>
      <c r="L267" s="488">
        <f t="shared" si="238"/>
        <v>-16.405199999999997</v>
      </c>
      <c r="M267" s="488">
        <f t="shared" si="238"/>
        <v>503.09280000000001</v>
      </c>
      <c r="N267" s="486">
        <f t="shared" si="231"/>
        <v>173.25262631315658</v>
      </c>
      <c r="O267" s="729"/>
      <c r="P267" s="71"/>
    </row>
    <row r="268" spans="1:17" ht="30" x14ac:dyDescent="0.25">
      <c r="A268" s="25">
        <v>1</v>
      </c>
      <c r="B268" s="25">
        <v>1</v>
      </c>
      <c r="C268" s="126" t="s">
        <v>112</v>
      </c>
      <c r="D268" s="486">
        <f t="shared" ref="D268:M268" si="240">D255</f>
        <v>8184</v>
      </c>
      <c r="E268" s="486">
        <f t="shared" si="240"/>
        <v>4774</v>
      </c>
      <c r="F268" s="486">
        <f t="shared" si="240"/>
        <v>2539</v>
      </c>
      <c r="G268" s="487">
        <f t="shared" si="240"/>
        <v>53.183912861332217</v>
      </c>
      <c r="H268" s="488">
        <f t="shared" si="240"/>
        <v>12855.459199999999</v>
      </c>
      <c r="I268" s="488">
        <f t="shared" si="240"/>
        <v>7499.02</v>
      </c>
      <c r="J268" s="488">
        <f t="shared" si="240"/>
        <v>3433.1064300000003</v>
      </c>
      <c r="K268" s="488">
        <f t="shared" ref="K268" si="241">K255</f>
        <v>-4065.9135699999997</v>
      </c>
      <c r="L268" s="488">
        <f t="shared" si="240"/>
        <v>-9.8059000000000012</v>
      </c>
      <c r="M268" s="488">
        <f t="shared" si="240"/>
        <v>3423.30053</v>
      </c>
      <c r="N268" s="486">
        <f t="shared" si="231"/>
        <v>45.780734415963686</v>
      </c>
      <c r="O268" s="729"/>
      <c r="P268" s="71"/>
    </row>
    <row r="269" spans="1:17" ht="30" x14ac:dyDescent="0.25">
      <c r="A269" s="25">
        <v>1</v>
      </c>
      <c r="B269" s="25">
        <v>1</v>
      </c>
      <c r="C269" s="125" t="s">
        <v>108</v>
      </c>
      <c r="D269" s="486">
        <f t="shared" ref="D269:M269" si="242">D256</f>
        <v>2334</v>
      </c>
      <c r="E269" s="486">
        <f t="shared" si="242"/>
        <v>1362</v>
      </c>
      <c r="F269" s="486">
        <f t="shared" si="242"/>
        <v>457</v>
      </c>
      <c r="G269" s="487">
        <f t="shared" si="242"/>
        <v>33.55359765051395</v>
      </c>
      <c r="H269" s="488">
        <f t="shared" si="242"/>
        <v>1712.2057</v>
      </c>
      <c r="I269" s="488">
        <f t="shared" si="242"/>
        <v>998.79</v>
      </c>
      <c r="J269" s="488">
        <f t="shared" si="242"/>
        <v>742.50055000000009</v>
      </c>
      <c r="K269" s="488">
        <f t="shared" ref="K269" si="243">K256</f>
        <v>-256.28944999999987</v>
      </c>
      <c r="L269" s="488">
        <f t="shared" si="242"/>
        <v>-1.85802</v>
      </c>
      <c r="M269" s="488">
        <f t="shared" si="242"/>
        <v>740.64253000000008</v>
      </c>
      <c r="N269" s="486">
        <f>N256</f>
        <v>74.340006407753393</v>
      </c>
      <c r="O269" s="729"/>
      <c r="P269" s="71"/>
    </row>
    <row r="270" spans="1:17" ht="44.25" customHeight="1" x14ac:dyDescent="0.25">
      <c r="A270" s="25">
        <v>1</v>
      </c>
      <c r="B270" s="25">
        <v>1</v>
      </c>
      <c r="C270" s="125" t="s">
        <v>81</v>
      </c>
      <c r="D270" s="486">
        <f t="shared" ref="D270:M270" si="244">D257</f>
        <v>4300</v>
      </c>
      <c r="E270" s="486">
        <f t="shared" si="244"/>
        <v>2508</v>
      </c>
      <c r="F270" s="486">
        <f t="shared" si="244"/>
        <v>1390</v>
      </c>
      <c r="G270" s="487">
        <f t="shared" si="244"/>
        <v>55.422647527910684</v>
      </c>
      <c r="H270" s="488">
        <f t="shared" si="244"/>
        <v>9755.9259999999995</v>
      </c>
      <c r="I270" s="488">
        <f t="shared" si="244"/>
        <v>5690.96</v>
      </c>
      <c r="J270" s="488">
        <f t="shared" si="244"/>
        <v>2128.3386</v>
      </c>
      <c r="K270" s="488">
        <f t="shared" ref="K270" si="245">K257</f>
        <v>-3562.6214</v>
      </c>
      <c r="L270" s="488">
        <f t="shared" si="244"/>
        <v>0</v>
      </c>
      <c r="M270" s="488">
        <f t="shared" si="244"/>
        <v>2128.3386</v>
      </c>
      <c r="N270" s="486">
        <f>J270/I270*100</f>
        <v>37.398586530216342</v>
      </c>
      <c r="O270" s="729"/>
      <c r="P270" s="71"/>
    </row>
    <row r="271" spans="1:17" ht="44.25" customHeight="1" x14ac:dyDescent="0.25">
      <c r="A271" s="25">
        <v>1</v>
      </c>
      <c r="B271" s="25">
        <v>1</v>
      </c>
      <c r="C271" s="125" t="s">
        <v>109</v>
      </c>
      <c r="D271" s="486">
        <f t="shared" ref="D271:M271" si="246">D258</f>
        <v>1550</v>
      </c>
      <c r="E271" s="486">
        <f t="shared" si="246"/>
        <v>904</v>
      </c>
      <c r="F271" s="486">
        <f t="shared" si="246"/>
        <v>692</v>
      </c>
      <c r="G271" s="487">
        <f t="shared" si="246"/>
        <v>76.548672566371678</v>
      </c>
      <c r="H271" s="488">
        <f t="shared" si="246"/>
        <v>1387.3275000000001</v>
      </c>
      <c r="I271" s="488">
        <f t="shared" si="246"/>
        <v>809.27</v>
      </c>
      <c r="J271" s="488">
        <f t="shared" si="246"/>
        <v>562.26728000000003</v>
      </c>
      <c r="K271" s="488">
        <f t="shared" ref="K271" si="247">K258</f>
        <v>-247.00271999999995</v>
      </c>
      <c r="L271" s="488">
        <f t="shared" si="246"/>
        <v>-7.9478800000000005</v>
      </c>
      <c r="M271" s="488">
        <f t="shared" si="246"/>
        <v>554.31939999999997</v>
      </c>
      <c r="N271" s="486">
        <f>N258</f>
        <v>69.478329852830328</v>
      </c>
      <c r="O271" s="729"/>
      <c r="P271" s="71"/>
    </row>
    <row r="272" spans="1:17" ht="38.25" customHeight="1" thickBot="1" x14ac:dyDescent="0.3">
      <c r="B272" s="25">
        <v>1</v>
      </c>
      <c r="C272" s="125" t="s">
        <v>123</v>
      </c>
      <c r="D272" s="489">
        <f t="shared" ref="D272:N272" si="248">SUM(D259)</f>
        <v>10700</v>
      </c>
      <c r="E272" s="489">
        <f t="shared" si="248"/>
        <v>6242</v>
      </c>
      <c r="F272" s="489">
        <f t="shared" si="248"/>
        <v>5954</v>
      </c>
      <c r="G272" s="489">
        <f t="shared" si="248"/>
        <v>95.38609420057675</v>
      </c>
      <c r="H272" s="489">
        <f t="shared" si="248"/>
        <v>8677.9140000000007</v>
      </c>
      <c r="I272" s="489">
        <f t="shared" si="248"/>
        <v>5062.12</v>
      </c>
      <c r="J272" s="489">
        <f t="shared" si="248"/>
        <v>4832.0571599999994</v>
      </c>
      <c r="K272" s="489">
        <f t="shared" ref="K272" si="249">SUM(K259)</f>
        <v>-230.06284000000051</v>
      </c>
      <c r="L272" s="489">
        <f t="shared" si="248"/>
        <v>-6.2957000000000001</v>
      </c>
      <c r="M272" s="489">
        <f t="shared" si="248"/>
        <v>4825.7614599999997</v>
      </c>
      <c r="N272" s="489">
        <f t="shared" si="248"/>
        <v>95.455207699540892</v>
      </c>
      <c r="O272" s="729"/>
      <c r="P272" s="71"/>
    </row>
    <row r="273" spans="1:17" s="23" customFormat="1" ht="17.25" customHeight="1" thickBot="1" x14ac:dyDescent="0.3">
      <c r="A273" s="25">
        <v>1</v>
      </c>
      <c r="B273" s="25">
        <v>1</v>
      </c>
      <c r="C273" s="212" t="s">
        <v>117</v>
      </c>
      <c r="D273" s="490"/>
      <c r="E273" s="490"/>
      <c r="F273" s="490"/>
      <c r="G273" s="491"/>
      <c r="H273" s="492">
        <f t="shared" ref="H273:N273" si="250">H260</f>
        <v>27377.866279999998</v>
      </c>
      <c r="I273" s="492">
        <f t="shared" si="250"/>
        <v>15970.43</v>
      </c>
      <c r="J273" s="492">
        <f t="shared" si="250"/>
        <v>12059.16058</v>
      </c>
      <c r="K273" s="492">
        <f t="shared" ref="K273" si="251">K260</f>
        <v>-3911.2694200000001</v>
      </c>
      <c r="L273" s="492">
        <f t="shared" si="250"/>
        <v>-68.790040000000005</v>
      </c>
      <c r="M273" s="492">
        <f t="shared" si="250"/>
        <v>11990.37054</v>
      </c>
      <c r="N273" s="492">
        <f t="shared" si="250"/>
        <v>75.509304257931689</v>
      </c>
      <c r="O273" s="745"/>
      <c r="P273" s="71"/>
      <c r="Q273" s="290"/>
    </row>
    <row r="274" spans="1:17" s="23" customFormat="1" ht="17.25" customHeight="1" x14ac:dyDescent="0.25">
      <c r="A274" s="25">
        <v>1</v>
      </c>
      <c r="B274" s="25">
        <v>1</v>
      </c>
      <c r="C274" s="123"/>
      <c r="D274" s="493"/>
      <c r="E274" s="493"/>
      <c r="F274" s="493"/>
      <c r="G274" s="456"/>
      <c r="H274" s="494"/>
      <c r="I274" s="494"/>
      <c r="J274" s="494"/>
      <c r="K274" s="494">
        <f t="shared" ref="K274:K331" si="252">J274-I274</f>
        <v>0</v>
      </c>
      <c r="L274" s="494"/>
      <c r="M274" s="494"/>
      <c r="N274" s="453"/>
      <c r="O274" s="731"/>
      <c r="P274" s="71"/>
      <c r="Q274" s="290"/>
    </row>
    <row r="275" spans="1:17" ht="29.25" x14ac:dyDescent="0.25">
      <c r="A275" s="25">
        <v>1</v>
      </c>
      <c r="B275" s="25">
        <v>1</v>
      </c>
      <c r="C275" s="182" t="s">
        <v>39</v>
      </c>
      <c r="D275" s="413"/>
      <c r="E275" s="412"/>
      <c r="F275" s="412"/>
      <c r="G275" s="412"/>
      <c r="H275" s="495"/>
      <c r="I275" s="495"/>
      <c r="J275" s="495"/>
      <c r="K275" s="495">
        <f t="shared" si="252"/>
        <v>0</v>
      </c>
      <c r="L275" s="495"/>
      <c r="M275" s="495"/>
      <c r="N275" s="496"/>
      <c r="O275" s="737"/>
      <c r="P275" s="71"/>
    </row>
    <row r="276" spans="1:17" ht="36" customHeight="1" x14ac:dyDescent="0.25">
      <c r="A276" s="25">
        <v>1</v>
      </c>
      <c r="B276" s="25">
        <v>1</v>
      </c>
      <c r="C276" s="221" t="s">
        <v>120</v>
      </c>
      <c r="D276" s="392">
        <f>SUM(D277:D280)</f>
        <v>5497</v>
      </c>
      <c r="E276" s="392">
        <f>SUM(E277:E280)</f>
        <v>3206</v>
      </c>
      <c r="F276" s="392">
        <f>SUM(F277:F280)</f>
        <v>1351</v>
      </c>
      <c r="G276" s="349">
        <f t="shared" ref="G276:G284" si="253">F276/E276*100</f>
        <v>42.139737991266372</v>
      </c>
      <c r="H276" s="354">
        <f t="shared" ref="H276:M276" si="254">SUM(H277:H280)</f>
        <v>9058.3858400000008</v>
      </c>
      <c r="I276" s="354">
        <f t="shared" si="254"/>
        <v>5284.05</v>
      </c>
      <c r="J276" s="354">
        <f t="shared" si="254"/>
        <v>3097.2112200000001</v>
      </c>
      <c r="K276" s="354">
        <f t="shared" si="254"/>
        <v>-2186.83878</v>
      </c>
      <c r="L276" s="354">
        <f t="shared" si="254"/>
        <v>-52.647840000000002</v>
      </c>
      <c r="M276" s="354">
        <f t="shared" si="254"/>
        <v>3044.5633800000005</v>
      </c>
      <c r="N276" s="392">
        <f t="shared" ref="N276:N286" si="255">J276/I276*100</f>
        <v>58.614343543304848</v>
      </c>
      <c r="O276" s="424"/>
      <c r="P276" s="71"/>
    </row>
    <row r="277" spans="1:17" ht="31.5" customHeight="1" x14ac:dyDescent="0.25">
      <c r="A277" s="25">
        <v>1</v>
      </c>
      <c r="B277" s="25">
        <v>1</v>
      </c>
      <c r="C277" s="47" t="s">
        <v>79</v>
      </c>
      <c r="D277" s="392">
        <v>3996</v>
      </c>
      <c r="E277" s="393">
        <f t="shared" ref="E277:E284" si="256">ROUND(D277/12*$C$3,0)</f>
        <v>2331</v>
      </c>
      <c r="F277" s="392">
        <v>1013</v>
      </c>
      <c r="G277" s="349">
        <f t="shared" si="253"/>
        <v>43.457743457743462</v>
      </c>
      <c r="H277" s="354">
        <v>5237.6120000000001</v>
      </c>
      <c r="I277" s="354">
        <f t="shared" ref="I277:I280" si="257">ROUND(H277/12*$C$3,2)</f>
        <v>3055.27</v>
      </c>
      <c r="J277" s="354">
        <f t="shared" ref="J277:J285" si="258">M277-L277</f>
        <v>1625.6315800000002</v>
      </c>
      <c r="K277" s="354">
        <f t="shared" si="252"/>
        <v>-1429.6384199999998</v>
      </c>
      <c r="L277" s="354">
        <v>-3.4322399999999997</v>
      </c>
      <c r="M277" s="354">
        <v>1622.1993400000001</v>
      </c>
      <c r="N277" s="392">
        <f t="shared" si="255"/>
        <v>53.207460551767937</v>
      </c>
      <c r="O277" s="424"/>
      <c r="P277" s="71"/>
    </row>
    <row r="278" spans="1:17" ht="33" customHeight="1" x14ac:dyDescent="0.25">
      <c r="A278" s="25">
        <v>1</v>
      </c>
      <c r="B278" s="25">
        <v>1</v>
      </c>
      <c r="C278" s="47" t="s">
        <v>80</v>
      </c>
      <c r="D278" s="392">
        <v>1111</v>
      </c>
      <c r="E278" s="393">
        <f t="shared" si="256"/>
        <v>648</v>
      </c>
      <c r="F278" s="392">
        <v>96</v>
      </c>
      <c r="G278" s="349">
        <f t="shared" si="253"/>
        <v>14.814814814814813</v>
      </c>
      <c r="H278" s="354">
        <v>1688.0978400000001</v>
      </c>
      <c r="I278" s="354">
        <f t="shared" si="257"/>
        <v>984.72</v>
      </c>
      <c r="J278" s="354">
        <f t="shared" si="258"/>
        <v>148.22684000000001</v>
      </c>
      <c r="K278" s="354">
        <f t="shared" si="252"/>
        <v>-836.49315999999999</v>
      </c>
      <c r="L278" s="354">
        <v>-49.215600000000002</v>
      </c>
      <c r="M278" s="354">
        <v>99.011240000000015</v>
      </c>
      <c r="N278" s="392">
        <f t="shared" si="255"/>
        <v>15.052689089284263</v>
      </c>
      <c r="O278" s="424"/>
      <c r="P278" s="71"/>
    </row>
    <row r="279" spans="1:17" ht="30" x14ac:dyDescent="0.25">
      <c r="A279" s="25">
        <v>1</v>
      </c>
      <c r="B279" s="25">
        <v>1</v>
      </c>
      <c r="C279" s="47" t="s">
        <v>114</v>
      </c>
      <c r="D279" s="392">
        <v>160</v>
      </c>
      <c r="E279" s="393">
        <f t="shared" si="256"/>
        <v>93</v>
      </c>
      <c r="F279" s="392">
        <v>99</v>
      </c>
      <c r="G279" s="349">
        <f t="shared" si="253"/>
        <v>106.45161290322579</v>
      </c>
      <c r="H279" s="354">
        <v>874.94399999999996</v>
      </c>
      <c r="I279" s="354">
        <f t="shared" si="257"/>
        <v>510.38</v>
      </c>
      <c r="J279" s="354">
        <f t="shared" si="258"/>
        <v>541.37159999999994</v>
      </c>
      <c r="K279" s="354">
        <f t="shared" si="252"/>
        <v>30.991599999999949</v>
      </c>
      <c r="L279" s="354">
        <v>0</v>
      </c>
      <c r="M279" s="354">
        <v>541.37159999999994</v>
      </c>
      <c r="N279" s="392">
        <f t="shared" si="255"/>
        <v>106.07225988479172</v>
      </c>
      <c r="O279" s="424"/>
      <c r="P279" s="71"/>
    </row>
    <row r="280" spans="1:17" ht="34.5" customHeight="1" x14ac:dyDescent="0.25">
      <c r="A280" s="25">
        <v>1</v>
      </c>
      <c r="B280" s="25">
        <v>1</v>
      </c>
      <c r="C280" s="47" t="s">
        <v>115</v>
      </c>
      <c r="D280" s="392">
        <v>230</v>
      </c>
      <c r="E280" s="393">
        <f t="shared" si="256"/>
        <v>134</v>
      </c>
      <c r="F280" s="392">
        <v>143</v>
      </c>
      <c r="G280" s="349">
        <f t="shared" si="253"/>
        <v>106.71641791044777</v>
      </c>
      <c r="H280" s="354">
        <v>1257.732</v>
      </c>
      <c r="I280" s="354">
        <f t="shared" si="257"/>
        <v>733.68</v>
      </c>
      <c r="J280" s="354">
        <f t="shared" si="258"/>
        <v>781.98119999999994</v>
      </c>
      <c r="K280" s="354">
        <f t="shared" si="252"/>
        <v>48.301199999999994</v>
      </c>
      <c r="L280" s="354">
        <v>0</v>
      </c>
      <c r="M280" s="354">
        <v>781.98119999999994</v>
      </c>
      <c r="N280" s="392">
        <f t="shared" si="255"/>
        <v>106.58341511285573</v>
      </c>
      <c r="O280" s="424"/>
      <c r="P280" s="71"/>
    </row>
    <row r="281" spans="1:17" ht="44.25" customHeight="1" x14ac:dyDescent="0.25">
      <c r="A281" s="25">
        <v>1</v>
      </c>
      <c r="B281" s="25">
        <v>1</v>
      </c>
      <c r="C281" s="140" t="s">
        <v>112</v>
      </c>
      <c r="D281" s="392">
        <f>SUM(D282:D284)</f>
        <v>8359</v>
      </c>
      <c r="E281" s="392">
        <f>SUM(E282:E284)</f>
        <v>4877</v>
      </c>
      <c r="F281" s="392">
        <f>SUM(F282:F284)</f>
        <v>2247</v>
      </c>
      <c r="G281" s="349">
        <f t="shared" si="253"/>
        <v>46.073405782243185</v>
      </c>
      <c r="H281" s="354">
        <f t="shared" ref="H281:M281" si="259">SUM(H282:H284)</f>
        <v>13486.060950000001</v>
      </c>
      <c r="I281" s="354">
        <f t="shared" si="259"/>
        <v>7866.86</v>
      </c>
      <c r="J281" s="354">
        <f t="shared" si="259"/>
        <v>5840.0388400000002</v>
      </c>
      <c r="K281" s="354">
        <f t="shared" si="259"/>
        <v>-2026.8211599999997</v>
      </c>
      <c r="L281" s="354">
        <f t="shared" si="259"/>
        <v>-24.25553</v>
      </c>
      <c r="M281" s="354">
        <f t="shared" si="259"/>
        <v>5815.7833099999998</v>
      </c>
      <c r="N281" s="392">
        <f t="shared" si="255"/>
        <v>74.235957421385407</v>
      </c>
      <c r="O281" s="424"/>
      <c r="P281" s="71"/>
    </row>
    <row r="282" spans="1:17" ht="30" x14ac:dyDescent="0.25">
      <c r="A282" s="25">
        <v>1</v>
      </c>
      <c r="B282" s="25">
        <v>1</v>
      </c>
      <c r="C282" s="47" t="s">
        <v>108</v>
      </c>
      <c r="D282" s="392">
        <v>3500</v>
      </c>
      <c r="E282" s="393">
        <f t="shared" si="256"/>
        <v>2042</v>
      </c>
      <c r="F282" s="392">
        <v>201</v>
      </c>
      <c r="G282" s="349">
        <f t="shared" si="253"/>
        <v>9.8432908912830559</v>
      </c>
      <c r="H282" s="354">
        <v>3092.4250000000002</v>
      </c>
      <c r="I282" s="354">
        <f t="shared" ref="I282:I285" si="260">ROUND(H282/12*$C$3,2)</f>
        <v>1803.91</v>
      </c>
      <c r="J282" s="354">
        <f t="shared" si="258"/>
        <v>362.78906000000001</v>
      </c>
      <c r="K282" s="354">
        <f t="shared" si="252"/>
        <v>-1441.12094</v>
      </c>
      <c r="L282" s="354">
        <v>-3.2256799999999997</v>
      </c>
      <c r="M282" s="354">
        <v>359.56338</v>
      </c>
      <c r="N282" s="392">
        <f t="shared" si="255"/>
        <v>20.111261648308396</v>
      </c>
      <c r="O282" s="424"/>
      <c r="P282" s="71"/>
    </row>
    <row r="283" spans="1:17" ht="45" customHeight="1" x14ac:dyDescent="0.25">
      <c r="A283" s="25">
        <v>1</v>
      </c>
      <c r="B283" s="25">
        <v>1</v>
      </c>
      <c r="C283" s="47" t="s">
        <v>118</v>
      </c>
      <c r="D283" s="392">
        <v>4400</v>
      </c>
      <c r="E283" s="393">
        <f t="shared" si="256"/>
        <v>2567</v>
      </c>
      <c r="F283" s="392">
        <v>2013</v>
      </c>
      <c r="G283" s="349">
        <f t="shared" si="253"/>
        <v>78.418387222438639</v>
      </c>
      <c r="H283" s="354">
        <v>9982.8080000000009</v>
      </c>
      <c r="I283" s="354">
        <f t="shared" si="260"/>
        <v>5823.3</v>
      </c>
      <c r="J283" s="354">
        <f t="shared" si="258"/>
        <v>5451.0072200000004</v>
      </c>
      <c r="K283" s="354">
        <f t="shared" si="252"/>
        <v>-372.29277999999977</v>
      </c>
      <c r="L283" s="354">
        <v>-21.02985</v>
      </c>
      <c r="M283" s="354">
        <v>5429.9773700000005</v>
      </c>
      <c r="N283" s="392">
        <f t="shared" si="255"/>
        <v>93.606841825082</v>
      </c>
      <c r="O283" s="424"/>
      <c r="P283" s="71"/>
    </row>
    <row r="284" spans="1:17" ht="45" customHeight="1" x14ac:dyDescent="0.25">
      <c r="A284" s="25">
        <v>1</v>
      </c>
      <c r="B284" s="25">
        <v>1</v>
      </c>
      <c r="C284" s="47" t="s">
        <v>109</v>
      </c>
      <c r="D284" s="392">
        <v>459</v>
      </c>
      <c r="E284" s="393">
        <f t="shared" si="256"/>
        <v>268</v>
      </c>
      <c r="F284" s="392">
        <v>33</v>
      </c>
      <c r="G284" s="349">
        <f t="shared" si="253"/>
        <v>12.313432835820896</v>
      </c>
      <c r="H284" s="354">
        <v>410.82794999999993</v>
      </c>
      <c r="I284" s="354">
        <f t="shared" si="260"/>
        <v>239.65</v>
      </c>
      <c r="J284" s="354">
        <f t="shared" si="258"/>
        <v>26.242560000000001</v>
      </c>
      <c r="K284" s="354">
        <f t="shared" si="252"/>
        <v>-213.40744000000001</v>
      </c>
      <c r="L284" s="354">
        <v>0</v>
      </c>
      <c r="M284" s="354">
        <v>26.242560000000001</v>
      </c>
      <c r="N284" s="392">
        <f t="shared" si="255"/>
        <v>10.950369288545795</v>
      </c>
      <c r="O284" s="424"/>
      <c r="P284" s="71"/>
    </row>
    <row r="285" spans="1:17" s="72" customFormat="1" ht="30.75" thickBot="1" x14ac:dyDescent="0.3">
      <c r="B285" s="25">
        <v>1</v>
      </c>
      <c r="C285" s="78" t="s">
        <v>123</v>
      </c>
      <c r="D285" s="392">
        <v>7300</v>
      </c>
      <c r="E285" s="393">
        <f>ROUND(D285/12*$C$3,0)</f>
        <v>4258</v>
      </c>
      <c r="F285" s="392">
        <f>2930+992</f>
        <v>3922</v>
      </c>
      <c r="G285" s="349">
        <f>F285/E285*100</f>
        <v>92.10897134805073</v>
      </c>
      <c r="H285" s="354">
        <v>5920.4459999999999</v>
      </c>
      <c r="I285" s="354">
        <f t="shared" si="260"/>
        <v>3453.59</v>
      </c>
      <c r="J285" s="354">
        <f t="shared" si="258"/>
        <v>3180.8199999999997</v>
      </c>
      <c r="K285" s="354">
        <f t="shared" si="252"/>
        <v>-272.77000000000044</v>
      </c>
      <c r="L285" s="354">
        <f>1.3-8.07</f>
        <v>-6.7700000000000005</v>
      </c>
      <c r="M285" s="354">
        <f>2368.22+805.83</f>
        <v>3174.0499999999997</v>
      </c>
      <c r="N285" s="392">
        <f t="shared" si="255"/>
        <v>92.101841851522607</v>
      </c>
      <c r="O285" s="424"/>
      <c r="P285" s="71"/>
      <c r="Q285" s="290"/>
    </row>
    <row r="286" spans="1:17" s="8" customFormat="1" ht="15.75" thickBot="1" x14ac:dyDescent="0.3">
      <c r="A286" s="25">
        <v>1</v>
      </c>
      <c r="B286" s="25">
        <v>1</v>
      </c>
      <c r="C286" s="76" t="s">
        <v>3</v>
      </c>
      <c r="D286" s="450"/>
      <c r="E286" s="450"/>
      <c r="F286" s="450"/>
      <c r="G286" s="497"/>
      <c r="H286" s="477">
        <f t="shared" ref="H286:M286" si="261">H281+H276+H285</f>
        <v>28464.892790000002</v>
      </c>
      <c r="I286" s="477">
        <f t="shared" si="261"/>
        <v>16604.5</v>
      </c>
      <c r="J286" s="477">
        <f t="shared" si="261"/>
        <v>12118.07006</v>
      </c>
      <c r="K286" s="477">
        <f t="shared" si="261"/>
        <v>-4486.42994</v>
      </c>
      <c r="L286" s="477">
        <f t="shared" si="261"/>
        <v>-83.673369999999991</v>
      </c>
      <c r="M286" s="477">
        <f t="shared" si="261"/>
        <v>12034.39669</v>
      </c>
      <c r="N286" s="450">
        <f t="shared" si="255"/>
        <v>72.980638140263181</v>
      </c>
      <c r="O286" s="729"/>
      <c r="P286" s="71"/>
      <c r="Q286" s="290"/>
    </row>
    <row r="287" spans="1:17" ht="35.25" customHeight="1" x14ac:dyDescent="0.25">
      <c r="A287" s="25">
        <v>1</v>
      </c>
      <c r="B287" s="25">
        <v>1</v>
      </c>
      <c r="C287" s="213" t="s">
        <v>37</v>
      </c>
      <c r="D287" s="498"/>
      <c r="E287" s="498"/>
      <c r="F287" s="498"/>
      <c r="G287" s="499"/>
      <c r="H287" s="500"/>
      <c r="I287" s="500"/>
      <c r="J287" s="500"/>
      <c r="K287" s="500">
        <f t="shared" si="252"/>
        <v>0</v>
      </c>
      <c r="L287" s="500"/>
      <c r="M287" s="500"/>
      <c r="N287" s="501"/>
      <c r="O287" s="738"/>
      <c r="P287" s="71"/>
    </row>
    <row r="288" spans="1:17" ht="30" x14ac:dyDescent="0.25">
      <c r="A288" s="25">
        <v>1</v>
      </c>
      <c r="B288" s="25">
        <v>1</v>
      </c>
      <c r="C288" s="136" t="s">
        <v>120</v>
      </c>
      <c r="D288" s="502">
        <f t="shared" ref="D288:N288" si="262">D276</f>
        <v>5497</v>
      </c>
      <c r="E288" s="502">
        <f t="shared" si="262"/>
        <v>3206</v>
      </c>
      <c r="F288" s="502">
        <f t="shared" si="262"/>
        <v>1351</v>
      </c>
      <c r="G288" s="503">
        <f t="shared" si="262"/>
        <v>42.139737991266372</v>
      </c>
      <c r="H288" s="504">
        <f t="shared" si="262"/>
        <v>9058.3858400000008</v>
      </c>
      <c r="I288" s="504">
        <f t="shared" si="262"/>
        <v>5284.05</v>
      </c>
      <c r="J288" s="504">
        <f t="shared" si="262"/>
        <v>3097.2112200000001</v>
      </c>
      <c r="K288" s="504">
        <f t="shared" ref="K288" si="263">K276</f>
        <v>-2186.83878</v>
      </c>
      <c r="L288" s="504">
        <f t="shared" si="262"/>
        <v>-52.647840000000002</v>
      </c>
      <c r="M288" s="504">
        <f t="shared" si="262"/>
        <v>3044.5633800000005</v>
      </c>
      <c r="N288" s="505">
        <f t="shared" si="262"/>
        <v>58.614343543304848</v>
      </c>
      <c r="O288" s="731"/>
      <c r="P288" s="71"/>
    </row>
    <row r="289" spans="1:17" ht="27" customHeight="1" x14ac:dyDescent="0.25">
      <c r="A289" s="25">
        <v>1</v>
      </c>
      <c r="B289" s="25">
        <v>1</v>
      </c>
      <c r="C289" s="128" t="s">
        <v>79</v>
      </c>
      <c r="D289" s="502">
        <f t="shared" ref="D289:N289" si="264">D277</f>
        <v>3996</v>
      </c>
      <c r="E289" s="502">
        <f t="shared" si="264"/>
        <v>2331</v>
      </c>
      <c r="F289" s="502">
        <f t="shared" si="264"/>
        <v>1013</v>
      </c>
      <c r="G289" s="503">
        <f t="shared" si="264"/>
        <v>43.457743457743462</v>
      </c>
      <c r="H289" s="504">
        <f t="shared" si="264"/>
        <v>5237.6120000000001</v>
      </c>
      <c r="I289" s="504">
        <f t="shared" si="264"/>
        <v>3055.27</v>
      </c>
      <c r="J289" s="504">
        <f t="shared" si="264"/>
        <v>1625.6315800000002</v>
      </c>
      <c r="K289" s="504">
        <f t="shared" ref="K289" si="265">K277</f>
        <v>-1429.6384199999998</v>
      </c>
      <c r="L289" s="504">
        <f t="shared" si="264"/>
        <v>-3.4322399999999997</v>
      </c>
      <c r="M289" s="504">
        <f t="shared" si="264"/>
        <v>1622.1993400000001</v>
      </c>
      <c r="N289" s="505">
        <f t="shared" si="264"/>
        <v>53.207460551767937</v>
      </c>
      <c r="O289" s="731"/>
      <c r="P289" s="71"/>
    </row>
    <row r="290" spans="1:17" ht="27" customHeight="1" x14ac:dyDescent="0.25">
      <c r="A290" s="25">
        <v>1</v>
      </c>
      <c r="B290" s="25">
        <v>1</v>
      </c>
      <c r="C290" s="128" t="s">
        <v>80</v>
      </c>
      <c r="D290" s="502">
        <f t="shared" ref="D290:N290" si="266">D278</f>
        <v>1111</v>
      </c>
      <c r="E290" s="502">
        <f t="shared" si="266"/>
        <v>648</v>
      </c>
      <c r="F290" s="502">
        <f t="shared" si="266"/>
        <v>96</v>
      </c>
      <c r="G290" s="503">
        <f t="shared" si="266"/>
        <v>14.814814814814813</v>
      </c>
      <c r="H290" s="504">
        <f t="shared" si="266"/>
        <v>1688.0978400000001</v>
      </c>
      <c r="I290" s="504">
        <f t="shared" si="266"/>
        <v>984.72</v>
      </c>
      <c r="J290" s="504">
        <f t="shared" si="266"/>
        <v>148.22684000000001</v>
      </c>
      <c r="K290" s="504">
        <f t="shared" ref="K290" si="267">K278</f>
        <v>-836.49315999999999</v>
      </c>
      <c r="L290" s="504">
        <f t="shared" si="266"/>
        <v>-49.215600000000002</v>
      </c>
      <c r="M290" s="504">
        <f t="shared" si="266"/>
        <v>99.011240000000015</v>
      </c>
      <c r="N290" s="505">
        <f t="shared" si="266"/>
        <v>15.052689089284263</v>
      </c>
      <c r="O290" s="731"/>
      <c r="P290" s="71"/>
    </row>
    <row r="291" spans="1:17" ht="27" customHeight="1" x14ac:dyDescent="0.25">
      <c r="A291" s="25">
        <v>1</v>
      </c>
      <c r="B291" s="25">
        <v>1</v>
      </c>
      <c r="C291" s="128" t="s">
        <v>114</v>
      </c>
      <c r="D291" s="502">
        <f t="shared" ref="D291:N291" si="268">D279</f>
        <v>160</v>
      </c>
      <c r="E291" s="502">
        <f t="shared" si="268"/>
        <v>93</v>
      </c>
      <c r="F291" s="502">
        <f t="shared" si="268"/>
        <v>99</v>
      </c>
      <c r="G291" s="503">
        <f t="shared" si="268"/>
        <v>106.45161290322579</v>
      </c>
      <c r="H291" s="504">
        <f t="shared" si="268"/>
        <v>874.94399999999996</v>
      </c>
      <c r="I291" s="504">
        <f t="shared" si="268"/>
        <v>510.38</v>
      </c>
      <c r="J291" s="504">
        <f t="shared" si="268"/>
        <v>541.37159999999994</v>
      </c>
      <c r="K291" s="504">
        <f t="shared" ref="K291" si="269">K279</f>
        <v>30.991599999999949</v>
      </c>
      <c r="L291" s="504">
        <f t="shared" si="268"/>
        <v>0</v>
      </c>
      <c r="M291" s="504">
        <f t="shared" si="268"/>
        <v>541.37159999999994</v>
      </c>
      <c r="N291" s="505">
        <f t="shared" si="268"/>
        <v>106.07225988479172</v>
      </c>
      <c r="O291" s="731"/>
      <c r="P291" s="71"/>
    </row>
    <row r="292" spans="1:17" ht="27" customHeight="1" x14ac:dyDescent="0.25">
      <c r="A292" s="25">
        <v>1</v>
      </c>
      <c r="B292" s="25">
        <v>1</v>
      </c>
      <c r="C292" s="128" t="s">
        <v>115</v>
      </c>
      <c r="D292" s="502">
        <f t="shared" ref="D292:N292" si="270">D280</f>
        <v>230</v>
      </c>
      <c r="E292" s="502">
        <f t="shared" si="270"/>
        <v>134</v>
      </c>
      <c r="F292" s="502">
        <f t="shared" si="270"/>
        <v>143</v>
      </c>
      <c r="G292" s="503">
        <f t="shared" si="270"/>
        <v>106.71641791044777</v>
      </c>
      <c r="H292" s="504">
        <f t="shared" si="270"/>
        <v>1257.732</v>
      </c>
      <c r="I292" s="504">
        <f t="shared" si="270"/>
        <v>733.68</v>
      </c>
      <c r="J292" s="504">
        <f t="shared" si="270"/>
        <v>781.98119999999994</v>
      </c>
      <c r="K292" s="504">
        <f t="shared" ref="K292" si="271">K280</f>
        <v>48.301199999999994</v>
      </c>
      <c r="L292" s="504">
        <f t="shared" si="270"/>
        <v>0</v>
      </c>
      <c r="M292" s="504">
        <f t="shared" si="270"/>
        <v>781.98119999999994</v>
      </c>
      <c r="N292" s="505">
        <f t="shared" si="270"/>
        <v>106.58341511285573</v>
      </c>
      <c r="O292" s="731"/>
      <c r="P292" s="71"/>
    </row>
    <row r="293" spans="1:17" ht="41.25" customHeight="1" x14ac:dyDescent="0.25">
      <c r="A293" s="25">
        <v>1</v>
      </c>
      <c r="B293" s="25">
        <v>1</v>
      </c>
      <c r="C293" s="136" t="s">
        <v>112</v>
      </c>
      <c r="D293" s="502">
        <f t="shared" ref="D293:N293" si="272">D281</f>
        <v>8359</v>
      </c>
      <c r="E293" s="502">
        <f t="shared" si="272"/>
        <v>4877</v>
      </c>
      <c r="F293" s="502">
        <f t="shared" si="272"/>
        <v>2247</v>
      </c>
      <c r="G293" s="503">
        <f t="shared" si="272"/>
        <v>46.073405782243185</v>
      </c>
      <c r="H293" s="504">
        <f t="shared" si="272"/>
        <v>13486.060950000001</v>
      </c>
      <c r="I293" s="504">
        <f t="shared" si="272"/>
        <v>7866.86</v>
      </c>
      <c r="J293" s="504">
        <f t="shared" si="272"/>
        <v>5840.0388400000002</v>
      </c>
      <c r="K293" s="504">
        <f t="shared" ref="K293" si="273">K281</f>
        <v>-2026.8211599999997</v>
      </c>
      <c r="L293" s="504">
        <f t="shared" si="272"/>
        <v>-24.25553</v>
      </c>
      <c r="M293" s="504">
        <f t="shared" si="272"/>
        <v>5815.7833099999998</v>
      </c>
      <c r="N293" s="505">
        <f t="shared" si="272"/>
        <v>74.235957421385407</v>
      </c>
      <c r="O293" s="731"/>
      <c r="P293" s="71"/>
    </row>
    <row r="294" spans="1:17" ht="30" x14ac:dyDescent="0.25">
      <c r="A294" s="25">
        <v>1</v>
      </c>
      <c r="B294" s="25">
        <v>1</v>
      </c>
      <c r="C294" s="128" t="s">
        <v>108</v>
      </c>
      <c r="D294" s="502">
        <f t="shared" ref="D294:N294" si="274">D282</f>
        <v>3500</v>
      </c>
      <c r="E294" s="502">
        <f t="shared" si="274"/>
        <v>2042</v>
      </c>
      <c r="F294" s="502">
        <f t="shared" si="274"/>
        <v>201</v>
      </c>
      <c r="G294" s="503">
        <f t="shared" si="274"/>
        <v>9.8432908912830559</v>
      </c>
      <c r="H294" s="504">
        <f t="shared" si="274"/>
        <v>3092.4250000000002</v>
      </c>
      <c r="I294" s="504">
        <f t="shared" si="274"/>
        <v>1803.91</v>
      </c>
      <c r="J294" s="504">
        <f t="shared" si="274"/>
        <v>362.78906000000001</v>
      </c>
      <c r="K294" s="504">
        <f t="shared" ref="K294" si="275">K282</f>
        <v>-1441.12094</v>
      </c>
      <c r="L294" s="504">
        <f t="shared" si="274"/>
        <v>-3.2256799999999997</v>
      </c>
      <c r="M294" s="504">
        <f t="shared" si="274"/>
        <v>359.56338</v>
      </c>
      <c r="N294" s="502">
        <f t="shared" si="274"/>
        <v>20.111261648308396</v>
      </c>
      <c r="O294" s="729"/>
      <c r="P294" s="71"/>
    </row>
    <row r="295" spans="1:17" ht="42.75" customHeight="1" x14ac:dyDescent="0.25">
      <c r="A295" s="25">
        <v>1</v>
      </c>
      <c r="B295" s="25">
        <v>1</v>
      </c>
      <c r="C295" s="128" t="s">
        <v>81</v>
      </c>
      <c r="D295" s="502">
        <f t="shared" ref="D295:N295" si="276">D283</f>
        <v>4400</v>
      </c>
      <c r="E295" s="502">
        <f t="shared" si="276"/>
        <v>2567</v>
      </c>
      <c r="F295" s="502">
        <f t="shared" si="276"/>
        <v>2013</v>
      </c>
      <c r="G295" s="503">
        <f t="shared" si="276"/>
        <v>78.418387222438639</v>
      </c>
      <c r="H295" s="504">
        <f t="shared" si="276"/>
        <v>9982.8080000000009</v>
      </c>
      <c r="I295" s="504">
        <f t="shared" si="276"/>
        <v>5823.3</v>
      </c>
      <c r="J295" s="504">
        <f t="shared" si="276"/>
        <v>5451.0072200000004</v>
      </c>
      <c r="K295" s="504">
        <f t="shared" ref="K295" si="277">K283</f>
        <v>-372.29277999999977</v>
      </c>
      <c r="L295" s="504">
        <f t="shared" si="276"/>
        <v>-21.02985</v>
      </c>
      <c r="M295" s="504">
        <f t="shared" si="276"/>
        <v>5429.9773700000005</v>
      </c>
      <c r="N295" s="505">
        <f t="shared" si="276"/>
        <v>93.606841825082</v>
      </c>
      <c r="O295" s="731"/>
      <c r="P295" s="71"/>
    </row>
    <row r="296" spans="1:17" ht="42.75" customHeight="1" x14ac:dyDescent="0.25">
      <c r="A296" s="25">
        <v>1</v>
      </c>
      <c r="B296" s="25">
        <v>1</v>
      </c>
      <c r="C296" s="128" t="s">
        <v>109</v>
      </c>
      <c r="D296" s="502">
        <f t="shared" ref="D296:N296" si="278">D284</f>
        <v>459</v>
      </c>
      <c r="E296" s="502">
        <f t="shared" si="278"/>
        <v>268</v>
      </c>
      <c r="F296" s="502">
        <f t="shared" si="278"/>
        <v>33</v>
      </c>
      <c r="G296" s="503">
        <f t="shared" si="278"/>
        <v>12.313432835820896</v>
      </c>
      <c r="H296" s="504">
        <f t="shared" si="278"/>
        <v>410.82794999999993</v>
      </c>
      <c r="I296" s="504">
        <f t="shared" si="278"/>
        <v>239.65</v>
      </c>
      <c r="J296" s="504">
        <f t="shared" si="278"/>
        <v>26.242560000000001</v>
      </c>
      <c r="K296" s="504">
        <f t="shared" ref="K296" si="279">K284</f>
        <v>-213.40744000000001</v>
      </c>
      <c r="L296" s="504">
        <f t="shared" si="278"/>
        <v>0</v>
      </c>
      <c r="M296" s="504">
        <f t="shared" si="278"/>
        <v>26.242560000000001</v>
      </c>
      <c r="N296" s="504">
        <f t="shared" si="278"/>
        <v>10.950369288545795</v>
      </c>
      <c r="O296" s="730"/>
      <c r="P296" s="71"/>
    </row>
    <row r="297" spans="1:17" ht="27" customHeight="1" thickBot="1" x14ac:dyDescent="0.3">
      <c r="A297" s="25">
        <v>1</v>
      </c>
      <c r="B297" s="25">
        <v>1</v>
      </c>
      <c r="C297" s="78" t="s">
        <v>123</v>
      </c>
      <c r="D297" s="506">
        <f t="shared" ref="D297:N297" si="280">D285</f>
        <v>7300</v>
      </c>
      <c r="E297" s="506">
        <f t="shared" si="280"/>
        <v>4258</v>
      </c>
      <c r="F297" s="506">
        <f t="shared" si="280"/>
        <v>3922</v>
      </c>
      <c r="G297" s="507">
        <f t="shared" si="280"/>
        <v>92.10897134805073</v>
      </c>
      <c r="H297" s="504">
        <f t="shared" si="280"/>
        <v>5920.4459999999999</v>
      </c>
      <c r="I297" s="504">
        <f t="shared" si="280"/>
        <v>3453.59</v>
      </c>
      <c r="J297" s="504">
        <f t="shared" si="280"/>
        <v>3180.8199999999997</v>
      </c>
      <c r="K297" s="508">
        <f t="shared" ref="K297" si="281">K285</f>
        <v>-272.77000000000044</v>
      </c>
      <c r="L297" s="508">
        <f t="shared" si="280"/>
        <v>-6.7700000000000005</v>
      </c>
      <c r="M297" s="508">
        <f t="shared" si="280"/>
        <v>3174.0499999999997</v>
      </c>
      <c r="N297" s="509">
        <f t="shared" si="280"/>
        <v>92.101841851522607</v>
      </c>
      <c r="O297" s="731"/>
      <c r="P297" s="71"/>
    </row>
    <row r="298" spans="1:17" s="8" customFormat="1" ht="15" customHeight="1" thickBot="1" x14ac:dyDescent="0.3">
      <c r="A298" s="25">
        <v>1</v>
      </c>
      <c r="B298" s="25">
        <v>1</v>
      </c>
      <c r="C298" s="214" t="s">
        <v>117</v>
      </c>
      <c r="D298" s="510">
        <f t="shared" ref="D298:N298" si="282">D286</f>
        <v>0</v>
      </c>
      <c r="E298" s="510">
        <f t="shared" si="282"/>
        <v>0</v>
      </c>
      <c r="F298" s="510">
        <f t="shared" si="282"/>
        <v>0</v>
      </c>
      <c r="G298" s="511">
        <f t="shared" si="282"/>
        <v>0</v>
      </c>
      <c r="H298" s="512">
        <f t="shared" si="282"/>
        <v>28464.892790000002</v>
      </c>
      <c r="I298" s="512">
        <f t="shared" si="282"/>
        <v>16604.5</v>
      </c>
      <c r="J298" s="512">
        <f t="shared" si="282"/>
        <v>12118.07006</v>
      </c>
      <c r="K298" s="512">
        <f t="shared" ref="K298" si="283">K286</f>
        <v>-4486.42994</v>
      </c>
      <c r="L298" s="512">
        <f t="shared" si="282"/>
        <v>-83.673369999999991</v>
      </c>
      <c r="M298" s="512">
        <f t="shared" si="282"/>
        <v>12034.39669</v>
      </c>
      <c r="N298" s="510">
        <f t="shared" si="282"/>
        <v>72.980638140263181</v>
      </c>
      <c r="O298" s="729"/>
      <c r="P298" s="71"/>
      <c r="Q298" s="290"/>
    </row>
    <row r="299" spans="1:17" x14ac:dyDescent="0.25">
      <c r="A299" s="25">
        <v>1</v>
      </c>
      <c r="B299" s="25">
        <v>1</v>
      </c>
      <c r="C299" s="130"/>
      <c r="D299" s="44"/>
      <c r="E299" s="44"/>
      <c r="F299" s="44"/>
      <c r="G299" s="44"/>
      <c r="H299" s="513"/>
      <c r="I299" s="513"/>
      <c r="J299" s="513"/>
      <c r="K299" s="513">
        <f t="shared" si="252"/>
        <v>0</v>
      </c>
      <c r="L299" s="513"/>
      <c r="M299" s="513"/>
      <c r="N299" s="44"/>
      <c r="O299" s="737"/>
      <c r="P299" s="71"/>
    </row>
    <row r="300" spans="1:17" ht="29.25" customHeight="1" x14ac:dyDescent="0.25">
      <c r="A300" s="25">
        <v>1</v>
      </c>
      <c r="B300" s="25">
        <v>1</v>
      </c>
      <c r="C300" s="187" t="s">
        <v>41</v>
      </c>
      <c r="D300" s="514"/>
      <c r="E300" s="514"/>
      <c r="F300" s="514"/>
      <c r="G300" s="514"/>
      <c r="H300" s="352"/>
      <c r="I300" s="352"/>
      <c r="J300" s="352"/>
      <c r="K300" s="352">
        <f t="shared" si="252"/>
        <v>0</v>
      </c>
      <c r="L300" s="352"/>
      <c r="M300" s="352"/>
      <c r="N300" s="514"/>
      <c r="O300" s="737"/>
      <c r="P300" s="71"/>
    </row>
    <row r="301" spans="1:17" ht="36.75" customHeight="1" x14ac:dyDescent="0.25">
      <c r="A301" s="25">
        <v>1</v>
      </c>
      <c r="B301" s="25">
        <v>1</v>
      </c>
      <c r="C301" s="118" t="s">
        <v>120</v>
      </c>
      <c r="D301" s="392">
        <f>SUM(D302:D307)</f>
        <v>13084</v>
      </c>
      <c r="E301" s="392">
        <f>SUM(E302:E307)</f>
        <v>7632</v>
      </c>
      <c r="F301" s="392">
        <f>SUM(F302:F303,F305:F307)</f>
        <v>6116</v>
      </c>
      <c r="G301" s="392">
        <f t="shared" ref="G301:G311" si="284">F301/E301*100</f>
        <v>80.136268343815516</v>
      </c>
      <c r="H301" s="354">
        <f t="shared" ref="H301:K301" si="285">SUM(H302:H307)</f>
        <v>21908.371200000001</v>
      </c>
      <c r="I301" s="354">
        <f t="shared" si="285"/>
        <v>12779.88</v>
      </c>
      <c r="J301" s="354">
        <f t="shared" si="285"/>
        <v>10961.398729999997</v>
      </c>
      <c r="K301" s="354">
        <f t="shared" si="285"/>
        <v>-1818.4812700000011</v>
      </c>
      <c r="L301" s="354">
        <f>SUM(L302:L303,L305:L307)</f>
        <v>-111.16873</v>
      </c>
      <c r="M301" s="354">
        <f>SUM(M302:M303,M305:M307)</f>
        <v>10850.229999999998</v>
      </c>
      <c r="N301" s="392">
        <f>J301/I301*100</f>
        <v>85.770748473381573</v>
      </c>
      <c r="O301" s="424"/>
      <c r="P301" s="71"/>
    </row>
    <row r="302" spans="1:17" ht="38.25" customHeight="1" x14ac:dyDescent="0.25">
      <c r="A302" s="25">
        <v>1</v>
      </c>
      <c r="B302" s="25">
        <v>1</v>
      </c>
      <c r="C302" s="48" t="s">
        <v>79</v>
      </c>
      <c r="D302" s="392">
        <v>6268</v>
      </c>
      <c r="E302" s="393">
        <f t="shared" ref="E302:E312" si="286">ROUND(D302/12*$C$3,0)</f>
        <v>3656</v>
      </c>
      <c r="F302" s="392">
        <v>3851</v>
      </c>
      <c r="G302" s="392">
        <f t="shared" si="284"/>
        <v>105.33369803063457</v>
      </c>
      <c r="H302" s="354">
        <v>8889.1720000000005</v>
      </c>
      <c r="I302" s="354">
        <f t="shared" ref="I302:I307" si="287">ROUND(H302/12*$C$3,2)</f>
        <v>5185.3500000000004</v>
      </c>
      <c r="J302" s="354">
        <f t="shared" ref="J302:J307" si="288">M302-L302</f>
        <v>5529.15</v>
      </c>
      <c r="K302" s="354">
        <f t="shared" si="252"/>
        <v>343.79999999999927</v>
      </c>
      <c r="L302" s="354">
        <v>-110.24</v>
      </c>
      <c r="M302" s="354">
        <v>5418.91</v>
      </c>
      <c r="N302" s="392">
        <f>J302/I302*100</f>
        <v>106.63021782521911</v>
      </c>
      <c r="O302" s="424"/>
      <c r="P302" s="71"/>
    </row>
    <row r="303" spans="1:17" ht="48.75" customHeight="1" x14ac:dyDescent="0.25">
      <c r="B303" s="25">
        <v>1</v>
      </c>
      <c r="C303" s="160" t="s">
        <v>130</v>
      </c>
      <c r="D303" s="392">
        <v>3500</v>
      </c>
      <c r="E303" s="393">
        <f t="shared" si="286"/>
        <v>2042</v>
      </c>
      <c r="F303" s="392">
        <f>337+63</f>
        <v>400</v>
      </c>
      <c r="G303" s="392">
        <f t="shared" si="284"/>
        <v>19.588638589618022</v>
      </c>
      <c r="H303" s="354">
        <v>6219.5</v>
      </c>
      <c r="I303" s="354">
        <f t="shared" si="287"/>
        <v>3628.04</v>
      </c>
      <c r="J303" s="354">
        <f t="shared" si="288"/>
        <v>1136.03</v>
      </c>
      <c r="K303" s="354">
        <f t="shared" si="252"/>
        <v>-2492.0100000000002</v>
      </c>
      <c r="L303" s="354">
        <v>0</v>
      </c>
      <c r="M303" s="354">
        <f>688.15+447.88</f>
        <v>1136.03</v>
      </c>
      <c r="N303" s="392">
        <f>J303/I303*100</f>
        <v>31.312499310922703</v>
      </c>
      <c r="O303" s="424"/>
      <c r="P303" s="71"/>
    </row>
    <row r="304" spans="1:17" x14ac:dyDescent="0.25">
      <c r="B304" s="25">
        <v>1</v>
      </c>
      <c r="C304" s="160" t="s">
        <v>137</v>
      </c>
      <c r="D304" s="392"/>
      <c r="E304" s="393"/>
      <c r="F304" s="392">
        <v>63</v>
      </c>
      <c r="G304" s="392"/>
      <c r="H304" s="354"/>
      <c r="I304" s="354"/>
      <c r="J304" s="354"/>
      <c r="K304" s="354"/>
      <c r="L304" s="354"/>
      <c r="M304" s="354">
        <v>447.87960000000004</v>
      </c>
      <c r="N304" s="392"/>
      <c r="O304" s="424"/>
      <c r="P304" s="71"/>
    </row>
    <row r="305" spans="1:17" ht="32.25" customHeight="1" x14ac:dyDescent="0.25">
      <c r="A305" s="25">
        <v>1</v>
      </c>
      <c r="B305" s="25">
        <v>1</v>
      </c>
      <c r="C305" s="48" t="s">
        <v>131</v>
      </c>
      <c r="D305" s="392">
        <v>2870</v>
      </c>
      <c r="E305" s="393">
        <f t="shared" si="286"/>
        <v>1674</v>
      </c>
      <c r="F305" s="392">
        <v>1507</v>
      </c>
      <c r="G305" s="392">
        <f t="shared" si="284"/>
        <v>90.023894862604536</v>
      </c>
      <c r="H305" s="354">
        <v>4360.7928000000002</v>
      </c>
      <c r="I305" s="354">
        <f t="shared" si="287"/>
        <v>2543.8000000000002</v>
      </c>
      <c r="J305" s="354">
        <f t="shared" si="288"/>
        <v>2338.52873</v>
      </c>
      <c r="K305" s="354">
        <f t="shared" si="252"/>
        <v>-205.27127000000019</v>
      </c>
      <c r="L305" s="354">
        <v>-0.92873000000000006</v>
      </c>
      <c r="M305" s="354">
        <v>2337.6</v>
      </c>
      <c r="N305" s="392">
        <f t="shared" ref="N305:N313" si="289">J305/I305*100</f>
        <v>91.930526377859891</v>
      </c>
      <c r="O305" s="424"/>
      <c r="P305" s="71"/>
    </row>
    <row r="306" spans="1:17" ht="30" x14ac:dyDescent="0.25">
      <c r="A306" s="25">
        <v>1</v>
      </c>
      <c r="B306" s="25">
        <v>1</v>
      </c>
      <c r="C306" s="48" t="s">
        <v>132</v>
      </c>
      <c r="D306" s="392">
        <v>75</v>
      </c>
      <c r="E306" s="393">
        <f t="shared" si="286"/>
        <v>44</v>
      </c>
      <c r="F306" s="392">
        <v>96</v>
      </c>
      <c r="G306" s="392">
        <f t="shared" si="284"/>
        <v>218.18181818181816</v>
      </c>
      <c r="H306" s="354">
        <v>410.13</v>
      </c>
      <c r="I306" s="354">
        <f t="shared" si="287"/>
        <v>239.24</v>
      </c>
      <c r="J306" s="354">
        <f t="shared" si="288"/>
        <v>524.97</v>
      </c>
      <c r="K306" s="354">
        <f t="shared" si="252"/>
        <v>285.73</v>
      </c>
      <c r="L306" s="354">
        <v>0</v>
      </c>
      <c r="M306" s="354">
        <v>524.97</v>
      </c>
      <c r="N306" s="392">
        <f t="shared" si="289"/>
        <v>219.43236916903527</v>
      </c>
      <c r="O306" s="424"/>
      <c r="P306" s="71"/>
    </row>
    <row r="307" spans="1:17" ht="30" x14ac:dyDescent="0.25">
      <c r="A307" s="25">
        <v>1</v>
      </c>
      <c r="B307" s="25">
        <v>1</v>
      </c>
      <c r="C307" s="48" t="s">
        <v>133</v>
      </c>
      <c r="D307" s="392">
        <v>371</v>
      </c>
      <c r="E307" s="393">
        <f t="shared" si="286"/>
        <v>216</v>
      </c>
      <c r="F307" s="392">
        <v>262</v>
      </c>
      <c r="G307" s="392">
        <f t="shared" si="284"/>
        <v>121.2962962962963</v>
      </c>
      <c r="H307" s="354">
        <v>2028.7764</v>
      </c>
      <c r="I307" s="354">
        <f t="shared" si="287"/>
        <v>1183.45</v>
      </c>
      <c r="J307" s="354">
        <f t="shared" si="288"/>
        <v>1432.72</v>
      </c>
      <c r="K307" s="354">
        <f t="shared" si="252"/>
        <v>249.26999999999998</v>
      </c>
      <c r="L307" s="354">
        <v>0</v>
      </c>
      <c r="M307" s="354">
        <v>1432.72</v>
      </c>
      <c r="N307" s="392">
        <f t="shared" si="289"/>
        <v>121.0629937893447</v>
      </c>
      <c r="O307" s="424"/>
      <c r="P307" s="71"/>
    </row>
    <row r="308" spans="1:17" ht="30" x14ac:dyDescent="0.25">
      <c r="A308" s="25">
        <v>1</v>
      </c>
      <c r="B308" s="25">
        <v>1</v>
      </c>
      <c r="C308" s="118" t="s">
        <v>112</v>
      </c>
      <c r="D308" s="392">
        <f>SUM(D309:D311)</f>
        <v>20822</v>
      </c>
      <c r="E308" s="392">
        <f>SUM(E309:E311)</f>
        <v>12146</v>
      </c>
      <c r="F308" s="392">
        <f>SUM(F309:F311)</f>
        <v>8164</v>
      </c>
      <c r="G308" s="392">
        <f t="shared" si="284"/>
        <v>67.215544212086286</v>
      </c>
      <c r="H308" s="354">
        <f t="shared" ref="H308:M308" si="290">SUM(H309:H311)</f>
        <v>28804.148100000002</v>
      </c>
      <c r="I308" s="354">
        <f t="shared" si="290"/>
        <v>16802.420000000002</v>
      </c>
      <c r="J308" s="354">
        <f t="shared" si="290"/>
        <v>14998.0558</v>
      </c>
      <c r="K308" s="354">
        <f t="shared" si="290"/>
        <v>-1804.3642000000013</v>
      </c>
      <c r="L308" s="354">
        <f t="shared" si="290"/>
        <v>-75.315880000000007</v>
      </c>
      <c r="M308" s="354">
        <f t="shared" si="290"/>
        <v>14922.73992</v>
      </c>
      <c r="N308" s="392">
        <f t="shared" si="289"/>
        <v>89.261283791263395</v>
      </c>
      <c r="O308" s="424"/>
      <c r="P308" s="71"/>
    </row>
    <row r="309" spans="1:17" ht="30" x14ac:dyDescent="0.25">
      <c r="A309" s="25">
        <v>1</v>
      </c>
      <c r="B309" s="25">
        <v>1</v>
      </c>
      <c r="C309" s="48" t="s">
        <v>108</v>
      </c>
      <c r="D309" s="392">
        <v>7252</v>
      </c>
      <c r="E309" s="393">
        <f t="shared" si="286"/>
        <v>4230</v>
      </c>
      <c r="F309" s="392">
        <f>1451+1</f>
        <v>1452</v>
      </c>
      <c r="G309" s="392">
        <f t="shared" si="284"/>
        <v>34.326241134751776</v>
      </c>
      <c r="H309" s="354">
        <v>3607.5045999999998</v>
      </c>
      <c r="I309" s="354">
        <f t="shared" ref="I309:I312" si="291">ROUND(H309/12*$C$3,2)</f>
        <v>2104.38</v>
      </c>
      <c r="J309" s="354">
        <f t="shared" ref="J309:J312" si="292">M309-L309</f>
        <v>2150.1</v>
      </c>
      <c r="K309" s="354">
        <f t="shared" si="252"/>
        <v>45.7199999999998</v>
      </c>
      <c r="L309" s="354">
        <v>-69.23</v>
      </c>
      <c r="M309" s="354">
        <f>2079.56+1.31</f>
        <v>2080.87</v>
      </c>
      <c r="N309" s="392">
        <f t="shared" si="289"/>
        <v>102.17261141048668</v>
      </c>
      <c r="O309" s="424"/>
      <c r="P309" s="71"/>
    </row>
    <row r="310" spans="1:17" ht="65.25" customHeight="1" x14ac:dyDescent="0.25">
      <c r="A310" s="25">
        <v>1</v>
      </c>
      <c r="B310" s="25">
        <v>1</v>
      </c>
      <c r="C310" s="47" t="s">
        <v>118</v>
      </c>
      <c r="D310" s="392">
        <v>9500</v>
      </c>
      <c r="E310" s="393">
        <f t="shared" si="286"/>
        <v>5542</v>
      </c>
      <c r="F310" s="392">
        <v>4551</v>
      </c>
      <c r="G310" s="392">
        <f t="shared" si="284"/>
        <v>82.118368819920605</v>
      </c>
      <c r="H310" s="354">
        <v>21553.79</v>
      </c>
      <c r="I310" s="354">
        <f t="shared" si="291"/>
        <v>12573.04</v>
      </c>
      <c r="J310" s="354">
        <f t="shared" si="292"/>
        <v>10885.449479999999</v>
      </c>
      <c r="K310" s="354">
        <f t="shared" si="252"/>
        <v>-1687.5905200000016</v>
      </c>
      <c r="L310" s="354">
        <v>-5.70641</v>
      </c>
      <c r="M310" s="354">
        <v>10879.743069999999</v>
      </c>
      <c r="N310" s="392">
        <f t="shared" si="289"/>
        <v>86.577704994178006</v>
      </c>
      <c r="O310" s="424"/>
      <c r="P310" s="71"/>
    </row>
    <row r="311" spans="1:17" ht="45" x14ac:dyDescent="0.25">
      <c r="A311" s="25">
        <v>1</v>
      </c>
      <c r="B311" s="25">
        <v>1</v>
      </c>
      <c r="C311" s="48" t="s">
        <v>109</v>
      </c>
      <c r="D311" s="392">
        <v>4070</v>
      </c>
      <c r="E311" s="393">
        <f t="shared" si="286"/>
        <v>2374</v>
      </c>
      <c r="F311" s="392">
        <v>2161</v>
      </c>
      <c r="G311" s="392">
        <f t="shared" si="284"/>
        <v>91.027801179443983</v>
      </c>
      <c r="H311" s="354">
        <v>3642.8535000000002</v>
      </c>
      <c r="I311" s="354">
        <f t="shared" si="291"/>
        <v>2125</v>
      </c>
      <c r="J311" s="354">
        <f t="shared" si="292"/>
        <v>1962.5063200000004</v>
      </c>
      <c r="K311" s="354">
        <f t="shared" si="252"/>
        <v>-162.49367999999959</v>
      </c>
      <c r="L311" s="354">
        <v>-0.37947000000000003</v>
      </c>
      <c r="M311" s="354">
        <v>1962.1268500000003</v>
      </c>
      <c r="N311" s="392">
        <f t="shared" si="289"/>
        <v>92.353238588235314</v>
      </c>
      <c r="O311" s="424"/>
      <c r="P311" s="71"/>
    </row>
    <row r="312" spans="1:17" s="72" customFormat="1" ht="30.75" thickBot="1" x14ac:dyDescent="0.3">
      <c r="A312" s="72">
        <v>1</v>
      </c>
      <c r="B312" s="25">
        <v>1</v>
      </c>
      <c r="C312" s="78" t="s">
        <v>123</v>
      </c>
      <c r="D312" s="392">
        <v>31200</v>
      </c>
      <c r="E312" s="393">
        <f t="shared" si="286"/>
        <v>18200</v>
      </c>
      <c r="F312" s="392">
        <v>18707</v>
      </c>
      <c r="G312" s="392">
        <f>F312/E312*100</f>
        <v>102.78571428571428</v>
      </c>
      <c r="H312" s="354">
        <v>25303.824000000001</v>
      </c>
      <c r="I312" s="354">
        <f t="shared" si="291"/>
        <v>14760.56</v>
      </c>
      <c r="J312" s="354">
        <f t="shared" si="292"/>
        <v>15172.560000000001</v>
      </c>
      <c r="K312" s="354">
        <f t="shared" si="252"/>
        <v>412.00000000000182</v>
      </c>
      <c r="L312" s="354">
        <v>-10.039999999999999</v>
      </c>
      <c r="M312" s="354">
        <v>15162.52</v>
      </c>
      <c r="N312" s="392">
        <f t="shared" si="289"/>
        <v>102.79122201325697</v>
      </c>
      <c r="O312" s="424"/>
      <c r="P312" s="71"/>
      <c r="Q312" s="290"/>
    </row>
    <row r="313" spans="1:17" s="8" customFormat="1" ht="18.75" customHeight="1" thickBot="1" x14ac:dyDescent="0.3">
      <c r="A313" s="25">
        <v>1</v>
      </c>
      <c r="B313" s="25">
        <v>1</v>
      </c>
      <c r="C313" s="76" t="s">
        <v>3</v>
      </c>
      <c r="D313" s="450"/>
      <c r="E313" s="450"/>
      <c r="F313" s="450"/>
      <c r="G313" s="451"/>
      <c r="H313" s="452">
        <f t="shared" ref="H313:M313" si="293">H308+H301+H312</f>
        <v>76016.343300000008</v>
      </c>
      <c r="I313" s="452">
        <f t="shared" si="293"/>
        <v>44342.86</v>
      </c>
      <c r="J313" s="452">
        <f t="shared" si="293"/>
        <v>41132.01453</v>
      </c>
      <c r="K313" s="452">
        <f t="shared" si="293"/>
        <v>-3210.8454700000007</v>
      </c>
      <c r="L313" s="452">
        <f t="shared" si="293"/>
        <v>-196.52461</v>
      </c>
      <c r="M313" s="452">
        <f t="shared" si="293"/>
        <v>40935.489919999993</v>
      </c>
      <c r="N313" s="450">
        <f t="shared" si="289"/>
        <v>92.759047409210865</v>
      </c>
      <c r="O313" s="729"/>
      <c r="P313" s="71"/>
      <c r="Q313" s="290"/>
    </row>
    <row r="314" spans="1:17" ht="15" customHeight="1" x14ac:dyDescent="0.25">
      <c r="A314" s="25">
        <v>1</v>
      </c>
      <c r="B314" s="25">
        <v>1</v>
      </c>
      <c r="C314" s="133" t="s">
        <v>40</v>
      </c>
      <c r="D314" s="515"/>
      <c r="E314" s="515"/>
      <c r="F314" s="515"/>
      <c r="G314" s="516"/>
      <c r="H314" s="517"/>
      <c r="I314" s="517"/>
      <c r="J314" s="517"/>
      <c r="K314" s="517">
        <f t="shared" si="252"/>
        <v>0</v>
      </c>
      <c r="L314" s="517"/>
      <c r="M314" s="517"/>
      <c r="N314" s="515"/>
      <c r="O314" s="731"/>
      <c r="P314" s="71"/>
    </row>
    <row r="315" spans="1:17" ht="41.25" customHeight="1" x14ac:dyDescent="0.25">
      <c r="A315" s="25">
        <v>1</v>
      </c>
      <c r="B315" s="25">
        <v>1</v>
      </c>
      <c r="C315" s="137" t="s">
        <v>120</v>
      </c>
      <c r="D315" s="518">
        <f t="shared" ref="D315:N315" si="294">D301</f>
        <v>13084</v>
      </c>
      <c r="E315" s="518">
        <f t="shared" si="294"/>
        <v>7632</v>
      </c>
      <c r="F315" s="518">
        <f t="shared" si="294"/>
        <v>6116</v>
      </c>
      <c r="G315" s="519">
        <f t="shared" si="294"/>
        <v>80.136268343815516</v>
      </c>
      <c r="H315" s="520">
        <f t="shared" si="294"/>
        <v>21908.371200000001</v>
      </c>
      <c r="I315" s="520">
        <f t="shared" si="294"/>
        <v>12779.88</v>
      </c>
      <c r="J315" s="520">
        <f t="shared" si="294"/>
        <v>10961.398729999997</v>
      </c>
      <c r="K315" s="520">
        <f t="shared" ref="K315" si="295">K301</f>
        <v>-1818.4812700000011</v>
      </c>
      <c r="L315" s="520">
        <f t="shared" si="294"/>
        <v>-111.16873</v>
      </c>
      <c r="M315" s="520">
        <f t="shared" si="294"/>
        <v>10850.229999999998</v>
      </c>
      <c r="N315" s="521">
        <f t="shared" si="294"/>
        <v>85.770748473381573</v>
      </c>
      <c r="O315" s="731"/>
      <c r="P315" s="71"/>
    </row>
    <row r="316" spans="1:17" ht="33.75" customHeight="1" x14ac:dyDescent="0.25">
      <c r="A316" s="25">
        <v>1</v>
      </c>
      <c r="B316" s="25">
        <v>1</v>
      </c>
      <c r="C316" s="132" t="s">
        <v>79</v>
      </c>
      <c r="D316" s="518">
        <f t="shared" ref="D316:N316" si="296">D302</f>
        <v>6268</v>
      </c>
      <c r="E316" s="518">
        <f t="shared" si="296"/>
        <v>3656</v>
      </c>
      <c r="F316" s="518">
        <f t="shared" si="296"/>
        <v>3851</v>
      </c>
      <c r="G316" s="519">
        <f t="shared" si="296"/>
        <v>105.33369803063457</v>
      </c>
      <c r="H316" s="520">
        <f t="shared" si="296"/>
        <v>8889.1720000000005</v>
      </c>
      <c r="I316" s="520">
        <f t="shared" si="296"/>
        <v>5185.3500000000004</v>
      </c>
      <c r="J316" s="520">
        <f t="shared" si="296"/>
        <v>5529.15</v>
      </c>
      <c r="K316" s="520">
        <f t="shared" ref="K316" si="297">K302</f>
        <v>343.79999999999927</v>
      </c>
      <c r="L316" s="520">
        <f t="shared" si="296"/>
        <v>-110.24</v>
      </c>
      <c r="M316" s="520">
        <f t="shared" si="296"/>
        <v>5418.91</v>
      </c>
      <c r="N316" s="521">
        <f t="shared" si="296"/>
        <v>106.63021782521911</v>
      </c>
      <c r="O316" s="731"/>
      <c r="P316" s="71"/>
    </row>
    <row r="317" spans="1:17" ht="50.25" customHeight="1" x14ac:dyDescent="0.25">
      <c r="B317" s="25">
        <v>1</v>
      </c>
      <c r="C317" s="132" t="s">
        <v>130</v>
      </c>
      <c r="D317" s="518">
        <f t="shared" ref="D317:N317" si="298">D303</f>
        <v>3500</v>
      </c>
      <c r="E317" s="518">
        <f t="shared" si="298"/>
        <v>2042</v>
      </c>
      <c r="F317" s="518">
        <f t="shared" si="298"/>
        <v>400</v>
      </c>
      <c r="G317" s="519">
        <f t="shared" si="298"/>
        <v>19.588638589618022</v>
      </c>
      <c r="H317" s="520">
        <f t="shared" si="298"/>
        <v>6219.5</v>
      </c>
      <c r="I317" s="520">
        <f t="shared" si="298"/>
        <v>3628.04</v>
      </c>
      <c r="J317" s="520">
        <f t="shared" si="298"/>
        <v>1136.03</v>
      </c>
      <c r="K317" s="520">
        <f t="shared" ref="K317" si="299">K303</f>
        <v>-2492.0100000000002</v>
      </c>
      <c r="L317" s="520">
        <f t="shared" si="298"/>
        <v>0</v>
      </c>
      <c r="M317" s="520">
        <f t="shared" si="298"/>
        <v>1136.03</v>
      </c>
      <c r="N317" s="521">
        <f t="shared" si="298"/>
        <v>31.312499310922703</v>
      </c>
      <c r="O317" s="731"/>
      <c r="P317" s="71"/>
    </row>
    <row r="318" spans="1:17" ht="33.75" customHeight="1" x14ac:dyDescent="0.25">
      <c r="A318" s="25">
        <v>1</v>
      </c>
      <c r="B318" s="25">
        <v>1</v>
      </c>
      <c r="C318" s="132" t="s">
        <v>131</v>
      </c>
      <c r="D318" s="518">
        <f t="shared" ref="D318:N318" si="300">D305</f>
        <v>2870</v>
      </c>
      <c r="E318" s="518">
        <f t="shared" si="300"/>
        <v>1674</v>
      </c>
      <c r="F318" s="518">
        <f t="shared" si="300"/>
        <v>1507</v>
      </c>
      <c r="G318" s="519">
        <f t="shared" si="300"/>
        <v>90.023894862604536</v>
      </c>
      <c r="H318" s="520">
        <f t="shared" si="300"/>
        <v>4360.7928000000002</v>
      </c>
      <c r="I318" s="520">
        <f t="shared" si="300"/>
        <v>2543.8000000000002</v>
      </c>
      <c r="J318" s="520">
        <f t="shared" si="300"/>
        <v>2338.52873</v>
      </c>
      <c r="K318" s="520">
        <f t="shared" ref="K318" si="301">K305</f>
        <v>-205.27127000000019</v>
      </c>
      <c r="L318" s="520">
        <f t="shared" si="300"/>
        <v>-0.92873000000000006</v>
      </c>
      <c r="M318" s="520">
        <f t="shared" si="300"/>
        <v>2337.6</v>
      </c>
      <c r="N318" s="521">
        <f t="shared" si="300"/>
        <v>91.930526377859891</v>
      </c>
      <c r="O318" s="731"/>
      <c r="P318" s="71"/>
    </row>
    <row r="319" spans="1:17" ht="47.25" customHeight="1" x14ac:dyDescent="0.25">
      <c r="A319" s="25">
        <v>1</v>
      </c>
      <c r="B319" s="25">
        <v>1</v>
      </c>
      <c r="C319" s="132" t="s">
        <v>132</v>
      </c>
      <c r="D319" s="518">
        <f t="shared" ref="D319:N319" si="302">D306</f>
        <v>75</v>
      </c>
      <c r="E319" s="518">
        <f t="shared" si="302"/>
        <v>44</v>
      </c>
      <c r="F319" s="518">
        <f t="shared" si="302"/>
        <v>96</v>
      </c>
      <c r="G319" s="519">
        <f t="shared" si="302"/>
        <v>218.18181818181816</v>
      </c>
      <c r="H319" s="520">
        <f t="shared" si="302"/>
        <v>410.13</v>
      </c>
      <c r="I319" s="520">
        <f t="shared" si="302"/>
        <v>239.24</v>
      </c>
      <c r="J319" s="520">
        <f t="shared" si="302"/>
        <v>524.97</v>
      </c>
      <c r="K319" s="520">
        <f t="shared" ref="K319" si="303">K306</f>
        <v>285.73</v>
      </c>
      <c r="L319" s="520">
        <f t="shared" si="302"/>
        <v>0</v>
      </c>
      <c r="M319" s="520">
        <f t="shared" si="302"/>
        <v>524.97</v>
      </c>
      <c r="N319" s="521">
        <f t="shared" si="302"/>
        <v>219.43236916903527</v>
      </c>
      <c r="O319" s="731"/>
      <c r="P319" s="71"/>
    </row>
    <row r="320" spans="1:17" ht="33.75" customHeight="1" x14ac:dyDescent="0.25">
      <c r="A320" s="25">
        <v>1</v>
      </c>
      <c r="B320" s="25">
        <v>1</v>
      </c>
      <c r="C320" s="132" t="s">
        <v>133</v>
      </c>
      <c r="D320" s="518">
        <f t="shared" ref="D320:N320" si="304">D307</f>
        <v>371</v>
      </c>
      <c r="E320" s="518">
        <f t="shared" si="304"/>
        <v>216</v>
      </c>
      <c r="F320" s="518">
        <f t="shared" si="304"/>
        <v>262</v>
      </c>
      <c r="G320" s="519">
        <f t="shared" si="304"/>
        <v>121.2962962962963</v>
      </c>
      <c r="H320" s="520">
        <f t="shared" si="304"/>
        <v>2028.7764</v>
      </c>
      <c r="I320" s="520">
        <f t="shared" si="304"/>
        <v>1183.45</v>
      </c>
      <c r="J320" s="520">
        <f t="shared" si="304"/>
        <v>1432.72</v>
      </c>
      <c r="K320" s="520">
        <f t="shared" ref="K320" si="305">K307</f>
        <v>249.26999999999998</v>
      </c>
      <c r="L320" s="520">
        <f t="shared" si="304"/>
        <v>0</v>
      </c>
      <c r="M320" s="520">
        <f t="shared" si="304"/>
        <v>1432.72</v>
      </c>
      <c r="N320" s="521">
        <f t="shared" si="304"/>
        <v>121.0629937893447</v>
      </c>
      <c r="O320" s="731"/>
      <c r="P320" s="71"/>
    </row>
    <row r="321" spans="1:17" ht="28.5" customHeight="1" x14ac:dyDescent="0.25">
      <c r="A321" s="25">
        <v>1</v>
      </c>
      <c r="B321" s="25">
        <v>1</v>
      </c>
      <c r="C321" s="137" t="s">
        <v>112</v>
      </c>
      <c r="D321" s="518">
        <f t="shared" ref="D321:N321" si="306">D308</f>
        <v>20822</v>
      </c>
      <c r="E321" s="518">
        <f t="shared" si="306"/>
        <v>12146</v>
      </c>
      <c r="F321" s="518">
        <f t="shared" si="306"/>
        <v>8164</v>
      </c>
      <c r="G321" s="519">
        <f t="shared" si="306"/>
        <v>67.215544212086286</v>
      </c>
      <c r="H321" s="520">
        <f t="shared" si="306"/>
        <v>28804.148100000002</v>
      </c>
      <c r="I321" s="520">
        <f t="shared" si="306"/>
        <v>16802.420000000002</v>
      </c>
      <c r="J321" s="520">
        <f t="shared" si="306"/>
        <v>14998.0558</v>
      </c>
      <c r="K321" s="520">
        <f t="shared" ref="K321" si="307">K308</f>
        <v>-1804.3642000000013</v>
      </c>
      <c r="L321" s="520">
        <f t="shared" si="306"/>
        <v>-75.315880000000007</v>
      </c>
      <c r="M321" s="520">
        <f t="shared" si="306"/>
        <v>14922.73992</v>
      </c>
      <c r="N321" s="521">
        <f t="shared" si="306"/>
        <v>89.261283791263395</v>
      </c>
      <c r="O321" s="731"/>
      <c r="P321" s="71"/>
    </row>
    <row r="322" spans="1:17" ht="30" x14ac:dyDescent="0.25">
      <c r="A322" s="25">
        <v>1</v>
      </c>
      <c r="B322" s="25">
        <v>1</v>
      </c>
      <c r="C322" s="132" t="s">
        <v>108</v>
      </c>
      <c r="D322" s="518">
        <f t="shared" ref="D322:N322" si="308">D309</f>
        <v>7252</v>
      </c>
      <c r="E322" s="518">
        <f t="shared" si="308"/>
        <v>4230</v>
      </c>
      <c r="F322" s="518">
        <f t="shared" si="308"/>
        <v>1452</v>
      </c>
      <c r="G322" s="519">
        <f t="shared" si="308"/>
        <v>34.326241134751776</v>
      </c>
      <c r="H322" s="520">
        <f t="shared" si="308"/>
        <v>3607.5045999999998</v>
      </c>
      <c r="I322" s="520">
        <f t="shared" si="308"/>
        <v>2104.38</v>
      </c>
      <c r="J322" s="520">
        <f t="shared" si="308"/>
        <v>2150.1</v>
      </c>
      <c r="K322" s="520">
        <f t="shared" ref="K322" si="309">K309</f>
        <v>45.7199999999998</v>
      </c>
      <c r="L322" s="520">
        <f t="shared" si="308"/>
        <v>-69.23</v>
      </c>
      <c r="M322" s="520">
        <f t="shared" si="308"/>
        <v>2080.87</v>
      </c>
      <c r="N322" s="518">
        <f t="shared" si="308"/>
        <v>102.17261141048668</v>
      </c>
      <c r="O322" s="729"/>
      <c r="P322" s="71"/>
    </row>
    <row r="323" spans="1:17" ht="42" customHeight="1" x14ac:dyDescent="0.25">
      <c r="A323" s="25">
        <v>1</v>
      </c>
      <c r="B323" s="25">
        <v>1</v>
      </c>
      <c r="C323" s="132" t="s">
        <v>81</v>
      </c>
      <c r="D323" s="518">
        <f t="shared" ref="D323:N323" si="310">D310</f>
        <v>9500</v>
      </c>
      <c r="E323" s="518">
        <f t="shared" si="310"/>
        <v>5542</v>
      </c>
      <c r="F323" s="518">
        <f t="shared" si="310"/>
        <v>4551</v>
      </c>
      <c r="G323" s="519">
        <f t="shared" si="310"/>
        <v>82.118368819920605</v>
      </c>
      <c r="H323" s="520">
        <f t="shared" si="310"/>
        <v>21553.79</v>
      </c>
      <c r="I323" s="520">
        <f t="shared" si="310"/>
        <v>12573.04</v>
      </c>
      <c r="J323" s="520">
        <f t="shared" si="310"/>
        <v>10885.449479999999</v>
      </c>
      <c r="K323" s="520">
        <f t="shared" ref="K323" si="311">K310</f>
        <v>-1687.5905200000016</v>
      </c>
      <c r="L323" s="520">
        <f t="shared" si="310"/>
        <v>-5.70641</v>
      </c>
      <c r="M323" s="520">
        <f t="shared" si="310"/>
        <v>10879.743069999999</v>
      </c>
      <c r="N323" s="521">
        <f t="shared" si="310"/>
        <v>86.577704994178006</v>
      </c>
      <c r="O323" s="731"/>
      <c r="P323" s="71"/>
    </row>
    <row r="324" spans="1:17" ht="42" customHeight="1" x14ac:dyDescent="0.25">
      <c r="A324" s="25">
        <v>1</v>
      </c>
      <c r="B324" s="25">
        <v>1</v>
      </c>
      <c r="C324" s="132" t="s">
        <v>109</v>
      </c>
      <c r="D324" s="518">
        <f t="shared" ref="D324:N324" si="312">D311</f>
        <v>4070</v>
      </c>
      <c r="E324" s="518">
        <f t="shared" si="312"/>
        <v>2374</v>
      </c>
      <c r="F324" s="518">
        <f t="shared" si="312"/>
        <v>2161</v>
      </c>
      <c r="G324" s="519">
        <f t="shared" si="312"/>
        <v>91.027801179443983</v>
      </c>
      <c r="H324" s="520">
        <f t="shared" si="312"/>
        <v>3642.8535000000002</v>
      </c>
      <c r="I324" s="520">
        <f t="shared" si="312"/>
        <v>2125</v>
      </c>
      <c r="J324" s="520">
        <f t="shared" si="312"/>
        <v>1962.5063200000004</v>
      </c>
      <c r="K324" s="520">
        <f t="shared" ref="K324" si="313">K311</f>
        <v>-162.49367999999959</v>
      </c>
      <c r="L324" s="520">
        <f t="shared" si="312"/>
        <v>-0.37947000000000003</v>
      </c>
      <c r="M324" s="520">
        <f t="shared" si="312"/>
        <v>1962.1268500000003</v>
      </c>
      <c r="N324" s="518">
        <f t="shared" si="312"/>
        <v>92.353238588235314</v>
      </c>
      <c r="O324" s="729"/>
      <c r="P324" s="71"/>
    </row>
    <row r="325" spans="1:17" s="72" customFormat="1" ht="30.75" thickBot="1" x14ac:dyDescent="0.3">
      <c r="A325" s="72">
        <v>1</v>
      </c>
      <c r="B325" s="25">
        <v>1</v>
      </c>
      <c r="C325" s="132" t="s">
        <v>123</v>
      </c>
      <c r="D325" s="518">
        <f t="shared" ref="D325:N325" si="314">D312</f>
        <v>31200</v>
      </c>
      <c r="E325" s="518">
        <f t="shared" si="314"/>
        <v>18200</v>
      </c>
      <c r="F325" s="518">
        <f t="shared" si="314"/>
        <v>18707</v>
      </c>
      <c r="G325" s="518">
        <f t="shared" si="314"/>
        <v>102.78571428571428</v>
      </c>
      <c r="H325" s="518">
        <f t="shared" si="314"/>
        <v>25303.824000000001</v>
      </c>
      <c r="I325" s="518">
        <f t="shared" si="314"/>
        <v>14760.56</v>
      </c>
      <c r="J325" s="518">
        <f t="shared" si="314"/>
        <v>15172.560000000001</v>
      </c>
      <c r="K325" s="518">
        <f t="shared" ref="K325" si="315">K312</f>
        <v>412.00000000000182</v>
      </c>
      <c r="L325" s="518">
        <f t="shared" si="314"/>
        <v>-10.039999999999999</v>
      </c>
      <c r="M325" s="518">
        <f t="shared" si="314"/>
        <v>15162.52</v>
      </c>
      <c r="N325" s="518">
        <f t="shared" si="314"/>
        <v>102.79122201325697</v>
      </c>
      <c r="O325" s="729"/>
      <c r="P325" s="71"/>
      <c r="Q325" s="290"/>
    </row>
    <row r="326" spans="1:17" s="8" customFormat="1" ht="15" customHeight="1" thickBot="1" x14ac:dyDescent="0.3">
      <c r="A326" s="25">
        <v>1</v>
      </c>
      <c r="B326" s="25">
        <v>1</v>
      </c>
      <c r="C326" s="215" t="s">
        <v>117</v>
      </c>
      <c r="D326" s="522"/>
      <c r="E326" s="522"/>
      <c r="F326" s="522"/>
      <c r="G326" s="523"/>
      <c r="H326" s="524">
        <f t="shared" ref="H326:M326" si="316">H321+H315+H325</f>
        <v>76016.343300000008</v>
      </c>
      <c r="I326" s="524">
        <f t="shared" si="316"/>
        <v>44342.86</v>
      </c>
      <c r="J326" s="524">
        <f t="shared" si="316"/>
        <v>41132.01453</v>
      </c>
      <c r="K326" s="524">
        <f t="shared" si="316"/>
        <v>-3210.8454700000007</v>
      </c>
      <c r="L326" s="524">
        <f t="shared" si="316"/>
        <v>-196.52461</v>
      </c>
      <c r="M326" s="524">
        <f t="shared" si="316"/>
        <v>40935.489919999993</v>
      </c>
      <c r="N326" s="525">
        <f>N313</f>
        <v>92.759047409210865</v>
      </c>
      <c r="O326" s="731"/>
      <c r="P326" s="71"/>
      <c r="Q326" s="290"/>
    </row>
    <row r="327" spans="1:17" ht="37.5" customHeight="1" x14ac:dyDescent="0.25">
      <c r="A327" s="25">
        <v>1</v>
      </c>
      <c r="B327" s="25">
        <v>1</v>
      </c>
      <c r="C327" s="131" t="s">
        <v>49</v>
      </c>
      <c r="D327" s="496"/>
      <c r="E327" s="496"/>
      <c r="F327" s="496"/>
      <c r="G327" s="496"/>
      <c r="H327" s="495"/>
      <c r="I327" s="495"/>
      <c r="J327" s="414"/>
      <c r="K327" s="414">
        <f t="shared" si="252"/>
        <v>0</v>
      </c>
      <c r="L327" s="414"/>
      <c r="M327" s="414"/>
      <c r="N327" s="526"/>
      <c r="O327" s="738"/>
      <c r="P327" s="71"/>
    </row>
    <row r="328" spans="1:17" ht="30.75" customHeight="1" x14ac:dyDescent="0.25">
      <c r="A328" s="25">
        <v>1</v>
      </c>
      <c r="B328" s="25">
        <v>1</v>
      </c>
      <c r="C328" s="118" t="s">
        <v>120</v>
      </c>
      <c r="D328" s="392">
        <f>SUM(D329:D332)</f>
        <v>3641</v>
      </c>
      <c r="E328" s="392">
        <f>SUM(E329:E332)</f>
        <v>2124</v>
      </c>
      <c r="F328" s="392">
        <f>SUM(F329:F332)</f>
        <v>1497</v>
      </c>
      <c r="G328" s="392">
        <f t="shared" ref="G328:G337" si="317">F328/E328*100</f>
        <v>70.480225988700568</v>
      </c>
      <c r="H328" s="354">
        <f t="shared" ref="H328:M328" si="318">SUM(H329:H332)</f>
        <v>5385.5364799999998</v>
      </c>
      <c r="I328" s="354">
        <f t="shared" si="318"/>
        <v>3141.57</v>
      </c>
      <c r="J328" s="354">
        <f t="shared" si="318"/>
        <v>2776.0847899999999</v>
      </c>
      <c r="K328" s="354">
        <f t="shared" si="318"/>
        <v>-365.48520999999988</v>
      </c>
      <c r="L328" s="354">
        <f t="shared" si="318"/>
        <v>-183.99734000000001</v>
      </c>
      <c r="M328" s="354">
        <f t="shared" si="318"/>
        <v>2592.08745</v>
      </c>
      <c r="N328" s="392">
        <f t="shared" ref="N328:N338" si="319">J328/I328*100</f>
        <v>88.36616055029809</v>
      </c>
      <c r="O328" s="424"/>
      <c r="P328" s="71"/>
    </row>
    <row r="329" spans="1:17" ht="28.5" customHeight="1" x14ac:dyDescent="0.25">
      <c r="A329" s="25">
        <v>1</v>
      </c>
      <c r="B329" s="25">
        <v>1</v>
      </c>
      <c r="C329" s="48" t="s">
        <v>79</v>
      </c>
      <c r="D329" s="392">
        <v>2690</v>
      </c>
      <c r="E329" s="393">
        <f t="shared" ref="E329:E337" si="320">ROUND(D329/12*$C$3,0)</f>
        <v>1569</v>
      </c>
      <c r="F329" s="392">
        <v>1171</v>
      </c>
      <c r="G329" s="392">
        <f t="shared" si="317"/>
        <v>74.633524537922241</v>
      </c>
      <c r="H329" s="354">
        <v>3253.43</v>
      </c>
      <c r="I329" s="354">
        <f t="shared" ref="I329:I332" si="321">ROUND(H329/12*$C$3,2)</f>
        <v>1897.83</v>
      </c>
      <c r="J329" s="354">
        <f t="shared" ref="J329:J332" si="322">M329-L329</f>
        <v>1710.9507600000002</v>
      </c>
      <c r="K329" s="354">
        <f t="shared" si="252"/>
        <v>-186.87923999999975</v>
      </c>
      <c r="L329" s="354">
        <v>-50.957059999999998</v>
      </c>
      <c r="M329" s="354">
        <v>1659.9937000000002</v>
      </c>
      <c r="N329" s="392">
        <f t="shared" si="319"/>
        <v>90.153004220609873</v>
      </c>
      <c r="O329" s="424"/>
      <c r="P329" s="71"/>
    </row>
    <row r="330" spans="1:17" ht="26.25" customHeight="1" x14ac:dyDescent="0.25">
      <c r="A330" s="25">
        <v>1</v>
      </c>
      <c r="B330" s="25">
        <v>1</v>
      </c>
      <c r="C330" s="48" t="s">
        <v>80</v>
      </c>
      <c r="D330" s="392">
        <v>777</v>
      </c>
      <c r="E330" s="393">
        <f t="shared" si="320"/>
        <v>453</v>
      </c>
      <c r="F330" s="392">
        <v>184</v>
      </c>
      <c r="G330" s="392">
        <f t="shared" si="317"/>
        <v>40.618101545253865</v>
      </c>
      <c r="H330" s="354">
        <v>1180.6048800000001</v>
      </c>
      <c r="I330" s="354">
        <f t="shared" si="321"/>
        <v>688.69</v>
      </c>
      <c r="J330" s="354">
        <f t="shared" si="322"/>
        <v>288.62122999999997</v>
      </c>
      <c r="K330" s="354">
        <f t="shared" si="252"/>
        <v>-400.06877000000009</v>
      </c>
      <c r="L330" s="354">
        <v>-1.79532</v>
      </c>
      <c r="M330" s="354">
        <v>286.82590999999996</v>
      </c>
      <c r="N330" s="392">
        <f t="shared" si="319"/>
        <v>41.908729617099119</v>
      </c>
      <c r="O330" s="424"/>
      <c r="P330" s="71"/>
    </row>
    <row r="331" spans="1:17" ht="30" x14ac:dyDescent="0.25">
      <c r="A331" s="25">
        <v>1</v>
      </c>
      <c r="B331" s="25">
        <v>1</v>
      </c>
      <c r="C331" s="48" t="s">
        <v>114</v>
      </c>
      <c r="D331" s="392">
        <v>36</v>
      </c>
      <c r="E331" s="393">
        <f t="shared" si="320"/>
        <v>21</v>
      </c>
      <c r="F331" s="392">
        <v>32</v>
      </c>
      <c r="G331" s="392">
        <f t="shared" si="317"/>
        <v>152.38095238095238</v>
      </c>
      <c r="H331" s="354">
        <v>196.86240000000001</v>
      </c>
      <c r="I331" s="354">
        <f t="shared" si="321"/>
        <v>114.84</v>
      </c>
      <c r="J331" s="354">
        <f t="shared" si="322"/>
        <v>174.9888</v>
      </c>
      <c r="K331" s="354">
        <f t="shared" si="252"/>
        <v>60.148799999999994</v>
      </c>
      <c r="L331" s="354">
        <v>0</v>
      </c>
      <c r="M331" s="354">
        <v>174.9888</v>
      </c>
      <c r="N331" s="392">
        <f t="shared" si="319"/>
        <v>152.37617554858934</v>
      </c>
      <c r="O331" s="424"/>
      <c r="P331" s="71"/>
    </row>
    <row r="332" spans="1:17" ht="30" x14ac:dyDescent="0.25">
      <c r="A332" s="25">
        <v>1</v>
      </c>
      <c r="B332" s="25">
        <v>1</v>
      </c>
      <c r="C332" s="48" t="s">
        <v>115</v>
      </c>
      <c r="D332" s="392">
        <v>138</v>
      </c>
      <c r="E332" s="393">
        <f t="shared" si="320"/>
        <v>81</v>
      </c>
      <c r="F332" s="392">
        <v>110</v>
      </c>
      <c r="G332" s="392">
        <f t="shared" si="317"/>
        <v>135.80246913580248</v>
      </c>
      <c r="H332" s="354">
        <v>754.63919999999996</v>
      </c>
      <c r="I332" s="354">
        <f t="shared" si="321"/>
        <v>440.21</v>
      </c>
      <c r="J332" s="354">
        <f t="shared" si="322"/>
        <v>601.524</v>
      </c>
      <c r="K332" s="354">
        <f t="shared" ref="K332:K376" si="323">J332-I332</f>
        <v>161.31400000000002</v>
      </c>
      <c r="L332" s="354">
        <v>-131.24496000000002</v>
      </c>
      <c r="M332" s="354">
        <v>470.27903999999995</v>
      </c>
      <c r="N332" s="392">
        <f t="shared" si="319"/>
        <v>136.64478317166808</v>
      </c>
      <c r="O332" s="424"/>
      <c r="P332" s="71"/>
    </row>
    <row r="333" spans="1:17" ht="30" x14ac:dyDescent="0.25">
      <c r="A333" s="25">
        <v>1</v>
      </c>
      <c r="B333" s="25">
        <v>1</v>
      </c>
      <c r="C333" s="118" t="s">
        <v>112</v>
      </c>
      <c r="D333" s="392">
        <f>SUM(D334:D336)</f>
        <v>6782</v>
      </c>
      <c r="E333" s="392">
        <f>SUM(E334:E336)</f>
        <v>3957</v>
      </c>
      <c r="F333" s="392">
        <f>SUM(F334:F336)</f>
        <v>2958</v>
      </c>
      <c r="G333" s="392">
        <f t="shared" si="317"/>
        <v>74.753601213040184</v>
      </c>
      <c r="H333" s="354">
        <f t="shared" ref="H333:M333" si="324">SUM(H334:H336)</f>
        <v>10160.144100000001</v>
      </c>
      <c r="I333" s="354">
        <f t="shared" si="324"/>
        <v>5926.75</v>
      </c>
      <c r="J333" s="354">
        <f t="shared" si="324"/>
        <v>5674.0073799999991</v>
      </c>
      <c r="K333" s="354">
        <f t="shared" si="324"/>
        <v>-252.74262000000078</v>
      </c>
      <c r="L333" s="354">
        <f t="shared" si="324"/>
        <v>-111.26732000000001</v>
      </c>
      <c r="M333" s="354">
        <f t="shared" si="324"/>
        <v>5562.7400600000001</v>
      </c>
      <c r="N333" s="392">
        <f t="shared" si="319"/>
        <v>95.735561311005171</v>
      </c>
      <c r="O333" s="424"/>
      <c r="P333" s="71"/>
    </row>
    <row r="334" spans="1:17" ht="30" x14ac:dyDescent="0.25">
      <c r="A334" s="25">
        <v>1</v>
      </c>
      <c r="B334" s="25">
        <v>1</v>
      </c>
      <c r="C334" s="48" t="s">
        <v>108</v>
      </c>
      <c r="D334" s="392">
        <v>2730</v>
      </c>
      <c r="E334" s="393">
        <f t="shared" si="320"/>
        <v>1593</v>
      </c>
      <c r="F334" s="392">
        <v>826</v>
      </c>
      <c r="G334" s="392">
        <f t="shared" si="317"/>
        <v>51.851851851851848</v>
      </c>
      <c r="H334" s="354">
        <v>2412.0915</v>
      </c>
      <c r="I334" s="354">
        <f t="shared" ref="I334:I337" si="325">ROUND(H334/12*$C$3,2)</f>
        <v>1407.05</v>
      </c>
      <c r="J334" s="354">
        <f t="shared" ref="J334:J337" si="326">M334-L334</f>
        <v>1311.5376999999999</v>
      </c>
      <c r="K334" s="354">
        <f t="shared" si="323"/>
        <v>-95.512300000000096</v>
      </c>
      <c r="L334" s="354">
        <v>0</v>
      </c>
      <c r="M334" s="354">
        <v>1311.5376999999999</v>
      </c>
      <c r="N334" s="392">
        <f t="shared" si="319"/>
        <v>93.211875910593079</v>
      </c>
      <c r="O334" s="424"/>
      <c r="P334" s="71"/>
    </row>
    <row r="335" spans="1:17" ht="64.5" customHeight="1" x14ac:dyDescent="0.25">
      <c r="A335" s="25">
        <v>1</v>
      </c>
      <c r="B335" s="25">
        <v>1</v>
      </c>
      <c r="C335" s="47" t="s">
        <v>118</v>
      </c>
      <c r="D335" s="392">
        <v>3000</v>
      </c>
      <c r="E335" s="393">
        <f t="shared" si="320"/>
        <v>1750</v>
      </c>
      <c r="F335" s="392">
        <v>1645</v>
      </c>
      <c r="G335" s="392">
        <f t="shared" si="317"/>
        <v>94</v>
      </c>
      <c r="H335" s="354">
        <v>6806.4600000000009</v>
      </c>
      <c r="I335" s="354">
        <f t="shared" si="325"/>
        <v>3970.44</v>
      </c>
      <c r="J335" s="354">
        <f t="shared" si="326"/>
        <v>3967.5413899999994</v>
      </c>
      <c r="K335" s="354">
        <f t="shared" si="323"/>
        <v>-2.8986100000006445</v>
      </c>
      <c r="L335" s="354">
        <v>-81.524929999999998</v>
      </c>
      <c r="M335" s="354">
        <v>3886.0164599999994</v>
      </c>
      <c r="N335" s="392">
        <f t="shared" si="319"/>
        <v>99.926995244859498</v>
      </c>
      <c r="O335" s="424"/>
      <c r="P335" s="71"/>
    </row>
    <row r="336" spans="1:17" ht="30" customHeight="1" x14ac:dyDescent="0.25">
      <c r="A336" s="25">
        <v>1</v>
      </c>
      <c r="B336" s="25">
        <v>1</v>
      </c>
      <c r="C336" s="48" t="s">
        <v>109</v>
      </c>
      <c r="D336" s="392">
        <v>1052</v>
      </c>
      <c r="E336" s="393">
        <f t="shared" si="320"/>
        <v>614</v>
      </c>
      <c r="F336" s="392">
        <v>487</v>
      </c>
      <c r="G336" s="392">
        <f t="shared" si="317"/>
        <v>79.31596091205212</v>
      </c>
      <c r="H336" s="354">
        <v>941.59259999999995</v>
      </c>
      <c r="I336" s="354">
        <f t="shared" si="325"/>
        <v>549.26</v>
      </c>
      <c r="J336" s="354">
        <f t="shared" si="326"/>
        <v>394.92828999999995</v>
      </c>
      <c r="K336" s="354">
        <f t="shared" si="323"/>
        <v>-154.33171000000004</v>
      </c>
      <c r="L336" s="354">
        <v>-29.742390000000007</v>
      </c>
      <c r="M336" s="354">
        <v>365.18589999999995</v>
      </c>
      <c r="N336" s="392">
        <f t="shared" si="319"/>
        <v>71.901884353493784</v>
      </c>
      <c r="O336" s="424"/>
      <c r="P336" s="71"/>
    </row>
    <row r="337" spans="1:17" s="72" customFormat="1" ht="30.75" thickBot="1" x14ac:dyDescent="0.3">
      <c r="A337" s="72">
        <v>1</v>
      </c>
      <c r="B337" s="25">
        <v>1</v>
      </c>
      <c r="C337" s="78" t="s">
        <v>123</v>
      </c>
      <c r="D337" s="392">
        <v>5200</v>
      </c>
      <c r="E337" s="393">
        <f t="shared" si="320"/>
        <v>3033</v>
      </c>
      <c r="F337" s="392">
        <v>1740</v>
      </c>
      <c r="G337" s="392">
        <f t="shared" si="317"/>
        <v>57.368941641938676</v>
      </c>
      <c r="H337" s="354">
        <v>4217.3040000000001</v>
      </c>
      <c r="I337" s="354">
        <f t="shared" si="325"/>
        <v>2460.09</v>
      </c>
      <c r="J337" s="354">
        <f t="shared" si="326"/>
        <v>1411.1747999999995</v>
      </c>
      <c r="K337" s="354">
        <f t="shared" si="323"/>
        <v>-1048.9152000000006</v>
      </c>
      <c r="L337" s="354">
        <v>-1.9728400000000001</v>
      </c>
      <c r="M337" s="354">
        <v>1409.2019599999996</v>
      </c>
      <c r="N337" s="392">
        <f t="shared" si="319"/>
        <v>57.362730631806137</v>
      </c>
      <c r="O337" s="424"/>
      <c r="P337" s="71"/>
      <c r="Q337" s="290"/>
    </row>
    <row r="338" spans="1:17" s="23" customFormat="1" ht="15" customHeight="1" thickBot="1" x14ac:dyDescent="0.3">
      <c r="A338" s="25">
        <v>1</v>
      </c>
      <c r="B338" s="25">
        <v>1</v>
      </c>
      <c r="C338" s="76" t="s">
        <v>3</v>
      </c>
      <c r="D338" s="450"/>
      <c r="E338" s="450"/>
      <c r="F338" s="450"/>
      <c r="G338" s="451"/>
      <c r="H338" s="452">
        <f t="shared" ref="H338:M338" si="327">H333+H328+H337</f>
        <v>19762.98458</v>
      </c>
      <c r="I338" s="452">
        <f t="shared" si="327"/>
        <v>11528.41</v>
      </c>
      <c r="J338" s="452">
        <f t="shared" si="327"/>
        <v>9861.2669699999988</v>
      </c>
      <c r="K338" s="452">
        <f t="shared" si="327"/>
        <v>-1667.1430300000013</v>
      </c>
      <c r="L338" s="452">
        <f t="shared" si="327"/>
        <v>-297.23750000000007</v>
      </c>
      <c r="M338" s="452">
        <f t="shared" si="327"/>
        <v>9564.0294699999995</v>
      </c>
      <c r="N338" s="450">
        <f t="shared" si="319"/>
        <v>85.538829465641825</v>
      </c>
      <c r="O338" s="729"/>
      <c r="P338" s="71"/>
      <c r="Q338" s="290"/>
    </row>
    <row r="339" spans="1:17" ht="15" customHeight="1" x14ac:dyDescent="0.25">
      <c r="A339" s="25">
        <v>1</v>
      </c>
      <c r="B339" s="25">
        <v>1</v>
      </c>
      <c r="C339" s="173" t="s">
        <v>42</v>
      </c>
      <c r="D339" s="527"/>
      <c r="E339" s="527"/>
      <c r="F339" s="527"/>
      <c r="G339" s="528"/>
      <c r="H339" s="529"/>
      <c r="I339" s="529"/>
      <c r="J339" s="529"/>
      <c r="K339" s="529">
        <f t="shared" si="323"/>
        <v>0</v>
      </c>
      <c r="L339" s="529"/>
      <c r="M339" s="529"/>
      <c r="N339" s="530"/>
      <c r="O339" s="746"/>
      <c r="P339" s="71"/>
    </row>
    <row r="340" spans="1:17" ht="42" customHeight="1" x14ac:dyDescent="0.25">
      <c r="A340" s="25">
        <v>1</v>
      </c>
      <c r="B340" s="25">
        <v>1</v>
      </c>
      <c r="C340" s="138" t="s">
        <v>120</v>
      </c>
      <c r="D340" s="531">
        <f t="shared" ref="D340:N349" si="328">D328</f>
        <v>3641</v>
      </c>
      <c r="E340" s="531">
        <f t="shared" si="328"/>
        <v>2124</v>
      </c>
      <c r="F340" s="531">
        <f t="shared" si="328"/>
        <v>1497</v>
      </c>
      <c r="G340" s="532">
        <f t="shared" si="328"/>
        <v>70.480225988700568</v>
      </c>
      <c r="H340" s="533">
        <f t="shared" si="328"/>
        <v>5385.5364799999998</v>
      </c>
      <c r="I340" s="533">
        <f t="shared" si="328"/>
        <v>3141.57</v>
      </c>
      <c r="J340" s="533">
        <f t="shared" si="328"/>
        <v>2776.0847899999999</v>
      </c>
      <c r="K340" s="533">
        <f t="shared" ref="K340" si="329">K328</f>
        <v>-365.48520999999988</v>
      </c>
      <c r="L340" s="533">
        <f t="shared" ref="L340:M340" si="330">L328</f>
        <v>-183.99734000000001</v>
      </c>
      <c r="M340" s="533">
        <f t="shared" si="330"/>
        <v>2592.08745</v>
      </c>
      <c r="N340" s="444">
        <f t="shared" si="328"/>
        <v>88.36616055029809</v>
      </c>
      <c r="O340" s="731"/>
      <c r="P340" s="71"/>
    </row>
    <row r="341" spans="1:17" ht="30.75" customHeight="1" x14ac:dyDescent="0.25">
      <c r="A341" s="25">
        <v>1</v>
      </c>
      <c r="B341" s="25">
        <v>1</v>
      </c>
      <c r="C341" s="64" t="s">
        <v>79</v>
      </c>
      <c r="D341" s="531">
        <f t="shared" si="328"/>
        <v>2690</v>
      </c>
      <c r="E341" s="531">
        <f t="shared" si="328"/>
        <v>1569</v>
      </c>
      <c r="F341" s="531">
        <f t="shared" si="328"/>
        <v>1171</v>
      </c>
      <c r="G341" s="532">
        <f t="shared" si="328"/>
        <v>74.633524537922241</v>
      </c>
      <c r="H341" s="533">
        <f t="shared" si="328"/>
        <v>3253.43</v>
      </c>
      <c r="I341" s="533">
        <f t="shared" si="328"/>
        <v>1897.83</v>
      </c>
      <c r="J341" s="533">
        <f t="shared" si="328"/>
        <v>1710.9507600000002</v>
      </c>
      <c r="K341" s="533">
        <f t="shared" ref="K341" si="331">K329</f>
        <v>-186.87923999999975</v>
      </c>
      <c r="L341" s="533">
        <f t="shared" ref="L341:M341" si="332">L329</f>
        <v>-50.957059999999998</v>
      </c>
      <c r="M341" s="533">
        <f t="shared" si="332"/>
        <v>1659.9937000000002</v>
      </c>
      <c r="N341" s="444">
        <f t="shared" si="328"/>
        <v>90.153004220609873</v>
      </c>
      <c r="O341" s="731"/>
      <c r="P341" s="71"/>
    </row>
    <row r="342" spans="1:17" ht="30.75" customHeight="1" x14ac:dyDescent="0.25">
      <c r="A342" s="25">
        <v>1</v>
      </c>
      <c r="B342" s="25">
        <v>1</v>
      </c>
      <c r="C342" s="64" t="s">
        <v>80</v>
      </c>
      <c r="D342" s="531">
        <f t="shared" si="328"/>
        <v>777</v>
      </c>
      <c r="E342" s="531">
        <f t="shared" si="328"/>
        <v>453</v>
      </c>
      <c r="F342" s="531">
        <f t="shared" si="328"/>
        <v>184</v>
      </c>
      <c r="G342" s="532">
        <f t="shared" si="328"/>
        <v>40.618101545253865</v>
      </c>
      <c r="H342" s="533">
        <f t="shared" si="328"/>
        <v>1180.6048800000001</v>
      </c>
      <c r="I342" s="533">
        <f t="shared" si="328"/>
        <v>688.69</v>
      </c>
      <c r="J342" s="533">
        <f t="shared" si="328"/>
        <v>288.62122999999997</v>
      </c>
      <c r="K342" s="533">
        <f t="shared" ref="K342" si="333">K330</f>
        <v>-400.06877000000009</v>
      </c>
      <c r="L342" s="533">
        <f t="shared" ref="L342:M342" si="334">L330</f>
        <v>-1.79532</v>
      </c>
      <c r="M342" s="533">
        <f t="shared" si="334"/>
        <v>286.82590999999996</v>
      </c>
      <c r="N342" s="444">
        <f t="shared" si="328"/>
        <v>41.908729617099119</v>
      </c>
      <c r="O342" s="731"/>
      <c r="P342" s="71"/>
    </row>
    <row r="343" spans="1:17" ht="44.25" customHeight="1" x14ac:dyDescent="0.25">
      <c r="A343" s="25">
        <v>1</v>
      </c>
      <c r="B343" s="25">
        <v>1</v>
      </c>
      <c r="C343" s="64" t="s">
        <v>114</v>
      </c>
      <c r="D343" s="531">
        <f t="shared" si="328"/>
        <v>36</v>
      </c>
      <c r="E343" s="531">
        <f t="shared" si="328"/>
        <v>21</v>
      </c>
      <c r="F343" s="531">
        <f t="shared" si="328"/>
        <v>32</v>
      </c>
      <c r="G343" s="532">
        <f t="shared" si="328"/>
        <v>152.38095238095238</v>
      </c>
      <c r="H343" s="533">
        <f t="shared" si="328"/>
        <v>196.86240000000001</v>
      </c>
      <c r="I343" s="533">
        <f t="shared" si="328"/>
        <v>114.84</v>
      </c>
      <c r="J343" s="533">
        <f t="shared" si="328"/>
        <v>174.9888</v>
      </c>
      <c r="K343" s="533">
        <f t="shared" ref="K343" si="335">K331</f>
        <v>60.148799999999994</v>
      </c>
      <c r="L343" s="533">
        <f t="shared" ref="L343:M343" si="336">L331</f>
        <v>0</v>
      </c>
      <c r="M343" s="533">
        <f t="shared" si="336"/>
        <v>174.9888</v>
      </c>
      <c r="N343" s="444">
        <f t="shared" si="328"/>
        <v>152.37617554858934</v>
      </c>
      <c r="O343" s="731"/>
      <c r="P343" s="71"/>
    </row>
    <row r="344" spans="1:17" ht="30.75" customHeight="1" x14ac:dyDescent="0.25">
      <c r="A344" s="25">
        <v>1</v>
      </c>
      <c r="B344" s="25">
        <v>1</v>
      </c>
      <c r="C344" s="64" t="s">
        <v>115</v>
      </c>
      <c r="D344" s="531">
        <f t="shared" si="328"/>
        <v>138</v>
      </c>
      <c r="E344" s="531">
        <f t="shared" si="328"/>
        <v>81</v>
      </c>
      <c r="F344" s="531">
        <f t="shared" si="328"/>
        <v>110</v>
      </c>
      <c r="G344" s="532">
        <f t="shared" si="328"/>
        <v>135.80246913580248</v>
      </c>
      <c r="H344" s="533">
        <f t="shared" si="328"/>
        <v>754.63919999999996</v>
      </c>
      <c r="I344" s="533">
        <f t="shared" si="328"/>
        <v>440.21</v>
      </c>
      <c r="J344" s="533">
        <f t="shared" si="328"/>
        <v>601.524</v>
      </c>
      <c r="K344" s="533">
        <f t="shared" ref="K344" si="337">K332</f>
        <v>161.31400000000002</v>
      </c>
      <c r="L344" s="533">
        <f t="shared" ref="L344:M344" si="338">L332</f>
        <v>-131.24496000000002</v>
      </c>
      <c r="M344" s="533">
        <f t="shared" si="338"/>
        <v>470.27903999999995</v>
      </c>
      <c r="N344" s="444">
        <f t="shared" si="328"/>
        <v>136.64478317166808</v>
      </c>
      <c r="O344" s="731"/>
      <c r="P344" s="71"/>
    </row>
    <row r="345" spans="1:17" ht="42.75" customHeight="1" x14ac:dyDescent="0.25">
      <c r="A345" s="25">
        <v>1</v>
      </c>
      <c r="B345" s="25">
        <v>1</v>
      </c>
      <c r="C345" s="138" t="s">
        <v>112</v>
      </c>
      <c r="D345" s="531">
        <f t="shared" si="328"/>
        <v>6782</v>
      </c>
      <c r="E345" s="531">
        <f t="shared" si="328"/>
        <v>3957</v>
      </c>
      <c r="F345" s="531">
        <f t="shared" si="328"/>
        <v>2958</v>
      </c>
      <c r="G345" s="532">
        <f t="shared" si="328"/>
        <v>74.753601213040184</v>
      </c>
      <c r="H345" s="533">
        <f t="shared" si="328"/>
        <v>10160.144100000001</v>
      </c>
      <c r="I345" s="533">
        <f t="shared" si="328"/>
        <v>5926.75</v>
      </c>
      <c r="J345" s="533">
        <f t="shared" si="328"/>
        <v>5674.0073799999991</v>
      </c>
      <c r="K345" s="533">
        <f t="shared" ref="K345" si="339">K333</f>
        <v>-252.74262000000078</v>
      </c>
      <c r="L345" s="533">
        <f t="shared" ref="L345:M345" si="340">L333</f>
        <v>-111.26732000000001</v>
      </c>
      <c r="M345" s="533">
        <f t="shared" si="340"/>
        <v>5562.7400600000001</v>
      </c>
      <c r="N345" s="444">
        <f t="shared" si="328"/>
        <v>95.735561311005171</v>
      </c>
      <c r="O345" s="731"/>
      <c r="P345" s="71"/>
    </row>
    <row r="346" spans="1:17" ht="30" x14ac:dyDescent="0.25">
      <c r="A346" s="25">
        <v>1</v>
      </c>
      <c r="B346" s="25">
        <v>1</v>
      </c>
      <c r="C346" s="64" t="s">
        <v>108</v>
      </c>
      <c r="D346" s="531">
        <f t="shared" si="328"/>
        <v>2730</v>
      </c>
      <c r="E346" s="531">
        <f t="shared" si="328"/>
        <v>1593</v>
      </c>
      <c r="F346" s="531">
        <f t="shared" si="328"/>
        <v>826</v>
      </c>
      <c r="G346" s="532">
        <f t="shared" si="328"/>
        <v>51.851851851851848</v>
      </c>
      <c r="H346" s="533">
        <f t="shared" si="328"/>
        <v>2412.0915</v>
      </c>
      <c r="I346" s="533">
        <f t="shared" si="328"/>
        <v>1407.05</v>
      </c>
      <c r="J346" s="533">
        <f t="shared" si="328"/>
        <v>1311.5376999999999</v>
      </c>
      <c r="K346" s="533">
        <f t="shared" ref="K346" si="341">K334</f>
        <v>-95.512300000000096</v>
      </c>
      <c r="L346" s="533">
        <f t="shared" ref="L346:M346" si="342">L334</f>
        <v>0</v>
      </c>
      <c r="M346" s="533">
        <f t="shared" si="342"/>
        <v>1311.5376999999999</v>
      </c>
      <c r="N346" s="531">
        <f t="shared" si="328"/>
        <v>93.211875910593079</v>
      </c>
      <c r="O346" s="729"/>
      <c r="P346" s="71"/>
    </row>
    <row r="347" spans="1:17" ht="60" x14ac:dyDescent="0.25">
      <c r="A347" s="25">
        <v>1</v>
      </c>
      <c r="B347" s="25">
        <v>1</v>
      </c>
      <c r="C347" s="64" t="s">
        <v>81</v>
      </c>
      <c r="D347" s="531">
        <f t="shared" si="328"/>
        <v>3000</v>
      </c>
      <c r="E347" s="531">
        <f t="shared" si="328"/>
        <v>1750</v>
      </c>
      <c r="F347" s="531">
        <f t="shared" si="328"/>
        <v>1645</v>
      </c>
      <c r="G347" s="532">
        <f t="shared" si="328"/>
        <v>94</v>
      </c>
      <c r="H347" s="533">
        <f t="shared" si="328"/>
        <v>6806.4600000000009</v>
      </c>
      <c r="I347" s="533">
        <f t="shared" si="328"/>
        <v>3970.44</v>
      </c>
      <c r="J347" s="533">
        <f t="shared" si="328"/>
        <v>3967.5413899999994</v>
      </c>
      <c r="K347" s="533">
        <f t="shared" ref="K347" si="343">K335</f>
        <v>-2.8986100000006445</v>
      </c>
      <c r="L347" s="533">
        <f t="shared" ref="L347:M347" si="344">L335</f>
        <v>-81.524929999999998</v>
      </c>
      <c r="M347" s="533">
        <f t="shared" si="344"/>
        <v>3886.0164599999994</v>
      </c>
      <c r="N347" s="444">
        <f t="shared" si="328"/>
        <v>99.926995244859498</v>
      </c>
      <c r="O347" s="731"/>
      <c r="P347" s="71"/>
    </row>
    <row r="348" spans="1:17" ht="45" x14ac:dyDescent="0.25">
      <c r="A348" s="25">
        <v>1</v>
      </c>
      <c r="B348" s="25">
        <v>1</v>
      </c>
      <c r="C348" s="64" t="s">
        <v>109</v>
      </c>
      <c r="D348" s="531">
        <f t="shared" si="328"/>
        <v>1052</v>
      </c>
      <c r="E348" s="531">
        <f t="shared" si="328"/>
        <v>614</v>
      </c>
      <c r="F348" s="531">
        <f t="shared" si="328"/>
        <v>487</v>
      </c>
      <c r="G348" s="532">
        <f t="shared" si="328"/>
        <v>79.31596091205212</v>
      </c>
      <c r="H348" s="533">
        <f t="shared" si="328"/>
        <v>941.59259999999995</v>
      </c>
      <c r="I348" s="533">
        <f t="shared" si="328"/>
        <v>549.26</v>
      </c>
      <c r="J348" s="533">
        <f t="shared" si="328"/>
        <v>394.92828999999995</v>
      </c>
      <c r="K348" s="533">
        <f t="shared" ref="K348" si="345">K336</f>
        <v>-154.33171000000004</v>
      </c>
      <c r="L348" s="533">
        <f t="shared" ref="L348:M348" si="346">L336</f>
        <v>-29.742390000000007</v>
      </c>
      <c r="M348" s="533">
        <f t="shared" si="346"/>
        <v>365.18589999999995</v>
      </c>
      <c r="N348" s="531">
        <f t="shared" si="328"/>
        <v>71.901884353493784</v>
      </c>
      <c r="O348" s="729"/>
      <c r="P348" s="71"/>
    </row>
    <row r="349" spans="1:17" ht="30.75" customHeight="1" thickBot="1" x14ac:dyDescent="0.3">
      <c r="B349" s="25">
        <v>1</v>
      </c>
      <c r="C349" s="273" t="s">
        <v>123</v>
      </c>
      <c r="D349" s="534">
        <f t="shared" si="328"/>
        <v>5200</v>
      </c>
      <c r="E349" s="534">
        <f t="shared" si="328"/>
        <v>3033</v>
      </c>
      <c r="F349" s="534">
        <f t="shared" si="328"/>
        <v>1740</v>
      </c>
      <c r="G349" s="535">
        <f t="shared" si="328"/>
        <v>57.368941641938676</v>
      </c>
      <c r="H349" s="533">
        <f t="shared" si="328"/>
        <v>4217.3040000000001</v>
      </c>
      <c r="I349" s="533">
        <f t="shared" si="328"/>
        <v>2460.09</v>
      </c>
      <c r="J349" s="533">
        <f t="shared" si="328"/>
        <v>1411.1747999999995</v>
      </c>
      <c r="K349" s="536">
        <f t="shared" ref="K349" si="347">K337</f>
        <v>-1048.9152000000006</v>
      </c>
      <c r="L349" s="536">
        <f t="shared" ref="L349:M349" si="348">L337</f>
        <v>-1.9728400000000001</v>
      </c>
      <c r="M349" s="536">
        <f t="shared" si="348"/>
        <v>1409.2019599999996</v>
      </c>
      <c r="N349" s="537">
        <f t="shared" si="328"/>
        <v>57.362730631806137</v>
      </c>
      <c r="O349" s="731"/>
      <c r="P349" s="71"/>
    </row>
    <row r="350" spans="1:17" s="8" customFormat="1" ht="19.5" customHeight="1" thickBot="1" x14ac:dyDescent="0.3">
      <c r="A350" s="25">
        <v>1</v>
      </c>
      <c r="B350" s="25">
        <v>1</v>
      </c>
      <c r="C350" s="216" t="s">
        <v>117</v>
      </c>
      <c r="D350" s="538">
        <f t="shared" ref="D350:N350" si="349">D338</f>
        <v>0</v>
      </c>
      <c r="E350" s="538">
        <f t="shared" si="349"/>
        <v>0</v>
      </c>
      <c r="F350" s="538">
        <f t="shared" si="349"/>
        <v>0</v>
      </c>
      <c r="G350" s="539">
        <f t="shared" si="349"/>
        <v>0</v>
      </c>
      <c r="H350" s="540">
        <f t="shared" si="349"/>
        <v>19762.98458</v>
      </c>
      <c r="I350" s="540">
        <f t="shared" si="349"/>
        <v>11528.41</v>
      </c>
      <c r="J350" s="540">
        <f t="shared" si="349"/>
        <v>9861.2669699999988</v>
      </c>
      <c r="K350" s="540">
        <f t="shared" ref="K350" si="350">K338</f>
        <v>-1667.1430300000013</v>
      </c>
      <c r="L350" s="540">
        <f t="shared" ref="L350:M350" si="351">L338</f>
        <v>-297.23750000000007</v>
      </c>
      <c r="M350" s="540">
        <f t="shared" si="351"/>
        <v>9564.0294699999995</v>
      </c>
      <c r="N350" s="538">
        <f t="shared" si="349"/>
        <v>85.538829465641825</v>
      </c>
      <c r="O350" s="729"/>
      <c r="P350" s="71"/>
      <c r="Q350" s="290"/>
    </row>
    <row r="351" spans="1:17" ht="15.75" customHeight="1" x14ac:dyDescent="0.25">
      <c r="A351" s="25">
        <v>1</v>
      </c>
      <c r="B351" s="25">
        <v>1</v>
      </c>
      <c r="C351" s="135"/>
      <c r="D351" s="541"/>
      <c r="E351" s="541"/>
      <c r="F351" s="387"/>
      <c r="G351" s="541"/>
      <c r="H351" s="513"/>
      <c r="I351" s="513"/>
      <c r="J351" s="389"/>
      <c r="K351" s="389">
        <f t="shared" si="323"/>
        <v>0</v>
      </c>
      <c r="L351" s="389"/>
      <c r="M351" s="389"/>
      <c r="N351" s="44"/>
      <c r="O351" s="737"/>
      <c r="P351" s="71"/>
    </row>
    <row r="352" spans="1:17" ht="29.25" customHeight="1" x14ac:dyDescent="0.25">
      <c r="A352" s="25">
        <v>1</v>
      </c>
      <c r="B352" s="25">
        <v>1</v>
      </c>
      <c r="C352" s="3" t="s">
        <v>43</v>
      </c>
      <c r="D352" s="542"/>
      <c r="E352" s="542"/>
      <c r="F352" s="542"/>
      <c r="G352" s="543"/>
      <c r="H352" s="417"/>
      <c r="I352" s="417"/>
      <c r="J352" s="417"/>
      <c r="K352" s="417">
        <f t="shared" si="323"/>
        <v>0</v>
      </c>
      <c r="L352" s="417"/>
      <c r="M352" s="417"/>
      <c r="N352" s="419"/>
      <c r="O352" s="731"/>
      <c r="P352" s="71"/>
    </row>
    <row r="353" spans="1:17" ht="31.5" customHeight="1" x14ac:dyDescent="0.25">
      <c r="A353" s="25">
        <v>1</v>
      </c>
      <c r="B353" s="25">
        <v>1</v>
      </c>
      <c r="C353" s="140" t="s">
        <v>120</v>
      </c>
      <c r="D353" s="392">
        <f>SUM(D354:D357)</f>
        <v>3387</v>
      </c>
      <c r="E353" s="392">
        <f>SUM(E354:E357)</f>
        <v>1976</v>
      </c>
      <c r="F353" s="392">
        <f>SUM(F354:F357)</f>
        <v>2203</v>
      </c>
      <c r="G353" s="349">
        <f>F353/E353*100</f>
        <v>111.48785425101215</v>
      </c>
      <c r="H353" s="354">
        <f t="shared" ref="H353:M353" si="352">SUM(H354:H357)</f>
        <v>4708.6219199999996</v>
      </c>
      <c r="I353" s="354">
        <f t="shared" si="352"/>
        <v>2746.6899999999996</v>
      </c>
      <c r="J353" s="354">
        <f t="shared" si="352"/>
        <v>3618.6292099999991</v>
      </c>
      <c r="K353" s="354">
        <f t="shared" si="352"/>
        <v>871.93920999999955</v>
      </c>
      <c r="L353" s="354">
        <f t="shared" si="352"/>
        <v>-40.644260000000003</v>
      </c>
      <c r="M353" s="354">
        <f t="shared" si="352"/>
        <v>3577.9849499999996</v>
      </c>
      <c r="N353" s="392">
        <f>J353/I353*100</f>
        <v>131.74508990821678</v>
      </c>
      <c r="O353" s="424"/>
      <c r="P353" s="71"/>
    </row>
    <row r="354" spans="1:17" ht="38.1" customHeight="1" x14ac:dyDescent="0.25">
      <c r="A354" s="25">
        <v>1</v>
      </c>
      <c r="B354" s="25">
        <v>1</v>
      </c>
      <c r="C354" s="47" t="s">
        <v>79</v>
      </c>
      <c r="D354" s="392">
        <v>2562</v>
      </c>
      <c r="E354" s="393">
        <f t="shared" ref="E354:E362" si="353">ROUND(D354/12*$C$3,0)</f>
        <v>1495</v>
      </c>
      <c r="F354" s="392">
        <v>1632</v>
      </c>
      <c r="G354" s="349">
        <f>F354/E354*100</f>
        <v>109.16387959866221</v>
      </c>
      <c r="H354" s="354">
        <v>3151.0140000000001</v>
      </c>
      <c r="I354" s="354">
        <f t="shared" ref="I354:I357" si="354">ROUND(H354/12*$C$3,2)</f>
        <v>1838.09</v>
      </c>
      <c r="J354" s="354">
        <f t="shared" ref="J354:J362" si="355">M354-L354</f>
        <v>2426.5036199999995</v>
      </c>
      <c r="K354" s="354">
        <f t="shared" si="323"/>
        <v>588.41361999999958</v>
      </c>
      <c r="L354" s="354">
        <v>-17.717980000000001</v>
      </c>
      <c r="M354" s="354">
        <v>2408.7856399999996</v>
      </c>
      <c r="N354" s="392">
        <f>J354/I354*100</f>
        <v>132.01223117475203</v>
      </c>
      <c r="O354" s="424"/>
      <c r="P354" s="71"/>
    </row>
    <row r="355" spans="1:17" ht="38.1" customHeight="1" x14ac:dyDescent="0.25">
      <c r="A355" s="25">
        <v>1</v>
      </c>
      <c r="B355" s="25">
        <v>1</v>
      </c>
      <c r="C355" s="47" t="s">
        <v>80</v>
      </c>
      <c r="D355" s="392">
        <v>748</v>
      </c>
      <c r="E355" s="393">
        <f t="shared" si="353"/>
        <v>436</v>
      </c>
      <c r="F355" s="392">
        <v>489</v>
      </c>
      <c r="G355" s="349">
        <f>F355/E355*100</f>
        <v>112.1559633027523</v>
      </c>
      <c r="H355" s="354">
        <v>1136.5411200000001</v>
      </c>
      <c r="I355" s="354">
        <f t="shared" si="354"/>
        <v>662.98</v>
      </c>
      <c r="J355" s="354">
        <f t="shared" si="355"/>
        <v>727.31158999999991</v>
      </c>
      <c r="K355" s="354">
        <f t="shared" si="323"/>
        <v>64.331589999999892</v>
      </c>
      <c r="L355" s="354">
        <v>-1.0526800000000001</v>
      </c>
      <c r="M355" s="354">
        <v>726.2589099999999</v>
      </c>
      <c r="N355" s="392">
        <f>J355/I355*100</f>
        <v>109.70339829255782</v>
      </c>
      <c r="O355" s="424"/>
      <c r="P355" s="71"/>
    </row>
    <row r="356" spans="1:17" ht="30" x14ac:dyDescent="0.25">
      <c r="A356" s="25">
        <v>1</v>
      </c>
      <c r="B356" s="25">
        <v>1</v>
      </c>
      <c r="C356" s="47" t="s">
        <v>114</v>
      </c>
      <c r="D356" s="392"/>
      <c r="E356" s="393">
        <f t="shared" si="353"/>
        <v>0</v>
      </c>
      <c r="F356" s="392"/>
      <c r="G356" s="349"/>
      <c r="H356" s="354"/>
      <c r="I356" s="354">
        <f t="shared" si="354"/>
        <v>0</v>
      </c>
      <c r="J356" s="354">
        <f t="shared" si="355"/>
        <v>0</v>
      </c>
      <c r="K356" s="354">
        <f t="shared" si="323"/>
        <v>0</v>
      </c>
      <c r="L356" s="354"/>
      <c r="M356" s="354"/>
      <c r="N356" s="392"/>
      <c r="O356" s="424"/>
      <c r="P356" s="71"/>
    </row>
    <row r="357" spans="1:17" ht="30" x14ac:dyDescent="0.25">
      <c r="A357" s="25">
        <v>1</v>
      </c>
      <c r="B357" s="25">
        <v>1</v>
      </c>
      <c r="C357" s="47" t="s">
        <v>115</v>
      </c>
      <c r="D357" s="392">
        <v>77</v>
      </c>
      <c r="E357" s="393">
        <f t="shared" si="353"/>
        <v>45</v>
      </c>
      <c r="F357" s="392">
        <v>82</v>
      </c>
      <c r="G357" s="349">
        <f t="shared" ref="G357:G362" si="356">F357/E357*100</f>
        <v>182.22222222222223</v>
      </c>
      <c r="H357" s="354">
        <v>421.0668</v>
      </c>
      <c r="I357" s="354">
        <f t="shared" si="354"/>
        <v>245.62</v>
      </c>
      <c r="J357" s="354">
        <f t="shared" si="355"/>
        <v>464.81400000000002</v>
      </c>
      <c r="K357" s="354">
        <f t="shared" si="323"/>
        <v>219.19400000000002</v>
      </c>
      <c r="L357" s="354">
        <v>-21.8736</v>
      </c>
      <c r="M357" s="354">
        <v>442.94040000000001</v>
      </c>
      <c r="N357" s="392">
        <f t="shared" ref="N357:N363" si="357">J357/I357*100</f>
        <v>189.24110414461364</v>
      </c>
      <c r="O357" s="424"/>
      <c r="P357" s="71"/>
    </row>
    <row r="358" spans="1:17" ht="30" x14ac:dyDescent="0.25">
      <c r="A358" s="25">
        <v>1</v>
      </c>
      <c r="B358" s="25">
        <v>1</v>
      </c>
      <c r="C358" s="140" t="s">
        <v>112</v>
      </c>
      <c r="D358" s="392">
        <f>SUM(D359:D361)</f>
        <v>6526</v>
      </c>
      <c r="E358" s="392">
        <f>SUM(E359:E361)</f>
        <v>3807</v>
      </c>
      <c r="F358" s="392">
        <f>SUM(F359:F361)</f>
        <v>3523</v>
      </c>
      <c r="G358" s="349">
        <f t="shared" si="356"/>
        <v>92.540057788284741</v>
      </c>
      <c r="H358" s="354">
        <f t="shared" ref="H358:M358" si="358">SUM(H359:H361)</f>
        <v>10238.615300000001</v>
      </c>
      <c r="I358" s="354">
        <f t="shared" si="358"/>
        <v>5972.53</v>
      </c>
      <c r="J358" s="354">
        <f t="shared" si="358"/>
        <v>6125.2076399999996</v>
      </c>
      <c r="K358" s="354">
        <f t="shared" si="358"/>
        <v>152.67763999999943</v>
      </c>
      <c r="L358" s="354">
        <f t="shared" si="358"/>
        <v>-13.82817</v>
      </c>
      <c r="M358" s="354">
        <f t="shared" si="358"/>
        <v>6111.3794699999999</v>
      </c>
      <c r="N358" s="392">
        <f t="shared" si="357"/>
        <v>102.55633106907793</v>
      </c>
      <c r="O358" s="424"/>
      <c r="P358" s="71"/>
    </row>
    <row r="359" spans="1:17" ht="30" x14ac:dyDescent="0.25">
      <c r="A359" s="25">
        <v>1</v>
      </c>
      <c r="B359" s="25">
        <v>1</v>
      </c>
      <c r="C359" s="47" t="s">
        <v>108</v>
      </c>
      <c r="D359" s="392">
        <v>2026</v>
      </c>
      <c r="E359" s="393">
        <f t="shared" si="353"/>
        <v>1182</v>
      </c>
      <c r="F359" s="392">
        <v>878</v>
      </c>
      <c r="G359" s="349">
        <f t="shared" si="356"/>
        <v>74.280879864636205</v>
      </c>
      <c r="H359" s="354">
        <v>1540.0722999999998</v>
      </c>
      <c r="I359" s="354">
        <f t="shared" ref="I359:I362" si="359">ROUND(H359/12*$C$3,2)</f>
        <v>898.38</v>
      </c>
      <c r="J359" s="354">
        <f t="shared" si="355"/>
        <v>1204.87709</v>
      </c>
      <c r="K359" s="354">
        <f t="shared" si="323"/>
        <v>306.49708999999996</v>
      </c>
      <c r="L359" s="354">
        <v>0</v>
      </c>
      <c r="M359" s="354">
        <v>1204.87709</v>
      </c>
      <c r="N359" s="392">
        <f t="shared" si="357"/>
        <v>134.11664217814288</v>
      </c>
      <c r="O359" s="424"/>
      <c r="P359" s="71"/>
    </row>
    <row r="360" spans="1:17" ht="44.25" customHeight="1" x14ac:dyDescent="0.25">
      <c r="A360" s="25">
        <v>1</v>
      </c>
      <c r="B360" s="25">
        <v>1</v>
      </c>
      <c r="C360" s="47" t="s">
        <v>118</v>
      </c>
      <c r="D360" s="392">
        <v>3400</v>
      </c>
      <c r="E360" s="393">
        <f t="shared" si="353"/>
        <v>1983</v>
      </c>
      <c r="F360" s="392">
        <v>2012</v>
      </c>
      <c r="G360" s="349">
        <f t="shared" si="356"/>
        <v>101.46243066061523</v>
      </c>
      <c r="H360" s="354">
        <v>7713.9880000000012</v>
      </c>
      <c r="I360" s="354">
        <f t="shared" si="359"/>
        <v>4499.83</v>
      </c>
      <c r="J360" s="354">
        <f t="shared" si="355"/>
        <v>4382.4577899999995</v>
      </c>
      <c r="K360" s="354">
        <f t="shared" si="323"/>
        <v>-117.37221000000045</v>
      </c>
      <c r="L360" s="354">
        <v>-13.82817</v>
      </c>
      <c r="M360" s="354">
        <v>4368.6296199999997</v>
      </c>
      <c r="N360" s="392">
        <f t="shared" si="357"/>
        <v>97.39163012824929</v>
      </c>
      <c r="O360" s="424"/>
      <c r="P360" s="302"/>
    </row>
    <row r="361" spans="1:17" ht="44.25" customHeight="1" x14ac:dyDescent="0.25">
      <c r="A361" s="25">
        <v>1</v>
      </c>
      <c r="B361" s="25">
        <v>1</v>
      </c>
      <c r="C361" s="47" t="s">
        <v>109</v>
      </c>
      <c r="D361" s="392">
        <v>1100</v>
      </c>
      <c r="E361" s="393">
        <f t="shared" si="353"/>
        <v>642</v>
      </c>
      <c r="F361" s="392">
        <v>633</v>
      </c>
      <c r="G361" s="349">
        <f t="shared" si="356"/>
        <v>98.598130841121502</v>
      </c>
      <c r="H361" s="354">
        <v>984.55499999999995</v>
      </c>
      <c r="I361" s="354">
        <f t="shared" si="359"/>
        <v>574.32000000000005</v>
      </c>
      <c r="J361" s="354">
        <f t="shared" si="355"/>
        <v>537.87275999999997</v>
      </c>
      <c r="K361" s="354">
        <f t="shared" si="323"/>
        <v>-36.447240000000079</v>
      </c>
      <c r="L361" s="354">
        <v>0</v>
      </c>
      <c r="M361" s="354">
        <v>537.87275999999997</v>
      </c>
      <c r="N361" s="392">
        <f t="shared" si="357"/>
        <v>93.653844546594229</v>
      </c>
      <c r="O361" s="424"/>
      <c r="P361" s="71"/>
    </row>
    <row r="362" spans="1:17" s="72" customFormat="1" ht="30.75" thickBot="1" x14ac:dyDescent="0.3">
      <c r="A362" s="72">
        <v>1</v>
      </c>
      <c r="B362" s="25">
        <v>1</v>
      </c>
      <c r="C362" s="78" t="s">
        <v>123</v>
      </c>
      <c r="D362" s="392">
        <v>8000</v>
      </c>
      <c r="E362" s="393">
        <f t="shared" si="353"/>
        <v>4667</v>
      </c>
      <c r="F362" s="392">
        <v>4630</v>
      </c>
      <c r="G362" s="392">
        <f t="shared" si="356"/>
        <v>99.207199485751019</v>
      </c>
      <c r="H362" s="354">
        <v>6488.16</v>
      </c>
      <c r="I362" s="354">
        <f t="shared" si="359"/>
        <v>3784.76</v>
      </c>
      <c r="J362" s="354">
        <f t="shared" si="355"/>
        <v>3755.0226000000002</v>
      </c>
      <c r="K362" s="354">
        <f t="shared" si="323"/>
        <v>-29.73739999999998</v>
      </c>
      <c r="L362" s="354">
        <v>-1.70313</v>
      </c>
      <c r="M362" s="354">
        <v>3753.3194700000004</v>
      </c>
      <c r="N362" s="392">
        <f t="shared" si="357"/>
        <v>99.214285714285708</v>
      </c>
      <c r="O362" s="424"/>
      <c r="P362" s="71"/>
      <c r="Q362" s="290"/>
    </row>
    <row r="363" spans="1:17" s="8" customFormat="1" ht="15" customHeight="1" thickBot="1" x14ac:dyDescent="0.3">
      <c r="A363" s="25">
        <v>1</v>
      </c>
      <c r="B363" s="25">
        <v>1</v>
      </c>
      <c r="C363" s="76" t="s">
        <v>3</v>
      </c>
      <c r="D363" s="399"/>
      <c r="E363" s="399"/>
      <c r="F363" s="399"/>
      <c r="G363" s="497"/>
      <c r="H363" s="432">
        <f t="shared" ref="H363:M363" si="360">H358+H353+H362</f>
        <v>21435.397219999999</v>
      </c>
      <c r="I363" s="432">
        <f t="shared" si="360"/>
        <v>12503.98</v>
      </c>
      <c r="J363" s="432">
        <f t="shared" si="360"/>
        <v>13498.85945</v>
      </c>
      <c r="K363" s="432">
        <f t="shared" si="360"/>
        <v>994.879449999999</v>
      </c>
      <c r="L363" s="432">
        <f t="shared" si="360"/>
        <v>-56.175560000000004</v>
      </c>
      <c r="M363" s="432">
        <f t="shared" si="360"/>
        <v>13442.68389</v>
      </c>
      <c r="N363" s="399">
        <f t="shared" si="357"/>
        <v>107.95650224968369</v>
      </c>
      <c r="O363" s="729"/>
      <c r="P363" s="71"/>
      <c r="Q363" s="290"/>
    </row>
    <row r="364" spans="1:17" ht="29.25" customHeight="1" x14ac:dyDescent="0.25">
      <c r="A364" s="25">
        <v>1</v>
      </c>
      <c r="B364" s="25">
        <v>1</v>
      </c>
      <c r="C364" s="54" t="s">
        <v>44</v>
      </c>
      <c r="D364" s="412"/>
      <c r="E364" s="412"/>
      <c r="F364" s="412">
        <f>F366+F368+F369</f>
        <v>7783</v>
      </c>
      <c r="G364" s="412"/>
      <c r="H364" s="495"/>
      <c r="I364" s="495"/>
      <c r="J364" s="495"/>
      <c r="K364" s="495">
        <f t="shared" si="323"/>
        <v>0</v>
      </c>
      <c r="L364" s="495"/>
      <c r="M364" s="412"/>
      <c r="N364" s="412"/>
      <c r="O364" s="725"/>
      <c r="P364" s="71"/>
    </row>
    <row r="365" spans="1:17" ht="30" x14ac:dyDescent="0.25">
      <c r="A365" s="25">
        <v>1</v>
      </c>
      <c r="B365" s="25">
        <v>1</v>
      </c>
      <c r="C365" s="140" t="s">
        <v>120</v>
      </c>
      <c r="D365" s="392">
        <f>SUM(D366:D369)</f>
        <v>14814</v>
      </c>
      <c r="E365" s="392">
        <f>SUM(E366:E369)</f>
        <v>8642</v>
      </c>
      <c r="F365" s="392">
        <f>SUM(F366:F369)</f>
        <v>9999</v>
      </c>
      <c r="G365" s="349">
        <f t="shared" ref="G365:G374" si="361">F365/E365*100</f>
        <v>115.70238370747512</v>
      </c>
      <c r="H365" s="354">
        <f t="shared" ref="H365:M365" si="362">SUM(H366:H369)</f>
        <v>22629.942040000002</v>
      </c>
      <c r="I365" s="354">
        <f t="shared" si="362"/>
        <v>13200.789999999999</v>
      </c>
      <c r="J365" s="354">
        <f t="shared" si="362"/>
        <v>15993.209430000001</v>
      </c>
      <c r="K365" s="354">
        <f t="shared" si="362"/>
        <v>2792.4194299999995</v>
      </c>
      <c r="L365" s="354">
        <f t="shared" si="362"/>
        <v>-72.388840000000002</v>
      </c>
      <c r="M365" s="354">
        <f t="shared" si="362"/>
        <v>15920.820590000001</v>
      </c>
      <c r="N365" s="392">
        <f t="shared" ref="N365:N375" si="363">J365/I365*100</f>
        <v>121.15342665098075</v>
      </c>
      <c r="O365" s="424"/>
      <c r="P365" s="71"/>
    </row>
    <row r="366" spans="1:17" ht="30" x14ac:dyDescent="0.25">
      <c r="A366" s="25">
        <v>1</v>
      </c>
      <c r="B366" s="25">
        <v>1</v>
      </c>
      <c r="C366" s="47" t="s">
        <v>79</v>
      </c>
      <c r="D366" s="392">
        <v>11235</v>
      </c>
      <c r="E366" s="393">
        <f t="shared" ref="E366:E374" si="364">ROUND(D366/12*$C$3,0)</f>
        <v>6554</v>
      </c>
      <c r="F366" s="392">
        <v>7522</v>
      </c>
      <c r="G366" s="349">
        <f t="shared" si="361"/>
        <v>114.76960634726885</v>
      </c>
      <c r="H366" s="354">
        <v>16133.545</v>
      </c>
      <c r="I366" s="354">
        <f t="shared" ref="I366:I369" si="365">ROUND(H366/12*$C$3,2)</f>
        <v>9411.23</v>
      </c>
      <c r="J366" s="354">
        <f t="shared" ref="J366:J368" si="366">M366-L366</f>
        <v>11167.392159999999</v>
      </c>
      <c r="K366" s="354">
        <f t="shared" si="323"/>
        <v>1756.1621599999999</v>
      </c>
      <c r="L366" s="354">
        <v>-61.268099999999997</v>
      </c>
      <c r="M366" s="354">
        <v>11106.12406</v>
      </c>
      <c r="N366" s="392">
        <f t="shared" si="363"/>
        <v>118.6602830873329</v>
      </c>
      <c r="O366" s="424"/>
      <c r="P366" s="71"/>
    </row>
    <row r="367" spans="1:17" ht="30" x14ac:dyDescent="0.25">
      <c r="A367" s="25">
        <v>1</v>
      </c>
      <c r="B367" s="25">
        <v>1</v>
      </c>
      <c r="C367" s="47" t="s">
        <v>80</v>
      </c>
      <c r="D367" s="392">
        <v>3311</v>
      </c>
      <c r="E367" s="393">
        <f t="shared" si="364"/>
        <v>1931</v>
      </c>
      <c r="F367" s="392">
        <v>2216</v>
      </c>
      <c r="G367" s="349">
        <f t="shared" si="361"/>
        <v>114.75919212843087</v>
      </c>
      <c r="H367" s="354">
        <v>5030.8658399999995</v>
      </c>
      <c r="I367" s="354">
        <f t="shared" si="365"/>
        <v>2934.67</v>
      </c>
      <c r="J367" s="354">
        <f t="shared" si="366"/>
        <v>3398.5648699999997</v>
      </c>
      <c r="K367" s="354">
        <f t="shared" si="323"/>
        <v>463.89486999999963</v>
      </c>
      <c r="L367" s="354">
        <v>-11.12074</v>
      </c>
      <c r="M367" s="354">
        <v>3387.4441299999999</v>
      </c>
      <c r="N367" s="392">
        <f t="shared" si="363"/>
        <v>115.80739469855213</v>
      </c>
      <c r="O367" s="424"/>
      <c r="P367" s="71"/>
    </row>
    <row r="368" spans="1:17" ht="30" x14ac:dyDescent="0.25">
      <c r="A368" s="25">
        <v>1</v>
      </c>
      <c r="B368" s="25">
        <v>1</v>
      </c>
      <c r="C368" s="47" t="s">
        <v>114</v>
      </c>
      <c r="D368" s="392">
        <v>68</v>
      </c>
      <c r="E368" s="393">
        <f t="shared" si="364"/>
        <v>40</v>
      </c>
      <c r="F368" s="392">
        <v>62</v>
      </c>
      <c r="G368" s="349">
        <f t="shared" si="361"/>
        <v>155</v>
      </c>
      <c r="H368" s="354">
        <v>371.85119999999995</v>
      </c>
      <c r="I368" s="354">
        <f t="shared" si="365"/>
        <v>216.91</v>
      </c>
      <c r="J368" s="354">
        <f t="shared" si="366"/>
        <v>339.04079999999999</v>
      </c>
      <c r="K368" s="354">
        <f t="shared" si="323"/>
        <v>122.13079999999999</v>
      </c>
      <c r="L368" s="354">
        <v>0</v>
      </c>
      <c r="M368" s="354">
        <v>339.04079999999999</v>
      </c>
      <c r="N368" s="392">
        <f t="shared" si="363"/>
        <v>156.30482688672723</v>
      </c>
      <c r="O368" s="424"/>
      <c r="P368" s="71"/>
    </row>
    <row r="369" spans="1:17" ht="30" x14ac:dyDescent="0.25">
      <c r="A369" s="25">
        <v>1</v>
      </c>
      <c r="B369" s="25">
        <v>1</v>
      </c>
      <c r="C369" s="47" t="s">
        <v>115</v>
      </c>
      <c r="D369" s="392">
        <v>200</v>
      </c>
      <c r="E369" s="393">
        <f t="shared" si="364"/>
        <v>117</v>
      </c>
      <c r="F369" s="392">
        <v>199</v>
      </c>
      <c r="G369" s="349">
        <f t="shared" si="361"/>
        <v>170.08547008547009</v>
      </c>
      <c r="H369" s="354">
        <v>1093.68</v>
      </c>
      <c r="I369" s="354">
        <f t="shared" si="365"/>
        <v>637.98</v>
      </c>
      <c r="J369" s="354">
        <f t="shared" ref="J369:J374" si="367">M369-L369</f>
        <v>1088.2116000000001</v>
      </c>
      <c r="K369" s="354">
        <f t="shared" si="323"/>
        <v>450.23160000000007</v>
      </c>
      <c r="L369" s="354">
        <v>0</v>
      </c>
      <c r="M369" s="354">
        <v>1088.2116000000001</v>
      </c>
      <c r="N369" s="392">
        <f t="shared" si="363"/>
        <v>170.57142857142858</v>
      </c>
      <c r="O369" s="424"/>
      <c r="P369" s="71"/>
    </row>
    <row r="370" spans="1:17" ht="30" x14ac:dyDescent="0.25">
      <c r="A370" s="25">
        <v>1</v>
      </c>
      <c r="B370" s="25">
        <v>1</v>
      </c>
      <c r="C370" s="140" t="s">
        <v>112</v>
      </c>
      <c r="D370" s="392">
        <f>SUM(D371:D373)</f>
        <v>28795</v>
      </c>
      <c r="E370" s="392">
        <f>SUM(E371:E373)</f>
        <v>16797</v>
      </c>
      <c r="F370" s="392">
        <f>SUM(F371:F373)</f>
        <v>12816</v>
      </c>
      <c r="G370" s="349">
        <f t="shared" si="361"/>
        <v>76.299339167708524</v>
      </c>
      <c r="H370" s="354">
        <f t="shared" ref="H370:M370" si="368">SUM(H371:H373)</f>
        <v>41593.864250000006</v>
      </c>
      <c r="I370" s="354">
        <f t="shared" si="368"/>
        <v>24263.08</v>
      </c>
      <c r="J370" s="354">
        <f t="shared" si="368"/>
        <v>22757.123370000001</v>
      </c>
      <c r="K370" s="354">
        <f t="shared" si="368"/>
        <v>-1505.9566299999983</v>
      </c>
      <c r="L370" s="354">
        <f t="shared" si="368"/>
        <v>-23.806179999999998</v>
      </c>
      <c r="M370" s="354">
        <f t="shared" si="368"/>
        <v>22733.317190000002</v>
      </c>
      <c r="N370" s="392">
        <f t="shared" si="363"/>
        <v>93.793217390372533</v>
      </c>
      <c r="O370" s="424"/>
      <c r="P370" s="71"/>
    </row>
    <row r="371" spans="1:17" ht="30" x14ac:dyDescent="0.25">
      <c r="A371" s="25">
        <v>1</v>
      </c>
      <c r="B371" s="25">
        <v>1</v>
      </c>
      <c r="C371" s="47" t="s">
        <v>108</v>
      </c>
      <c r="D371" s="392">
        <v>8845</v>
      </c>
      <c r="E371" s="393">
        <f t="shared" si="364"/>
        <v>5160</v>
      </c>
      <c r="F371" s="392">
        <v>1996</v>
      </c>
      <c r="G371" s="349">
        <f t="shared" si="361"/>
        <v>38.68217054263566</v>
      </c>
      <c r="H371" s="354">
        <v>8114.9997499999999</v>
      </c>
      <c r="I371" s="354">
        <f t="shared" ref="I371:I374" si="369">ROUND(H371/12*$C$3,2)</f>
        <v>4733.75</v>
      </c>
      <c r="J371" s="354">
        <f t="shared" si="367"/>
        <v>2899.0772999999999</v>
      </c>
      <c r="K371" s="354">
        <f t="shared" si="323"/>
        <v>-1834.6727000000001</v>
      </c>
      <c r="L371" s="354">
        <v>-17.423999999999999</v>
      </c>
      <c r="M371" s="354">
        <v>2881.6532999999999</v>
      </c>
      <c r="N371" s="392">
        <f t="shared" si="363"/>
        <v>61.242720887245838</v>
      </c>
      <c r="O371" s="424"/>
      <c r="P371" s="71"/>
    </row>
    <row r="372" spans="1:17" ht="56.25" customHeight="1" x14ac:dyDescent="0.25">
      <c r="A372" s="25">
        <v>1</v>
      </c>
      <c r="B372" s="25">
        <v>1</v>
      </c>
      <c r="C372" s="47" t="s">
        <v>118</v>
      </c>
      <c r="D372" s="392">
        <v>12100</v>
      </c>
      <c r="E372" s="393">
        <f t="shared" si="364"/>
        <v>7058</v>
      </c>
      <c r="F372" s="392">
        <v>6836</v>
      </c>
      <c r="G372" s="349">
        <f t="shared" si="361"/>
        <v>96.854633040521392</v>
      </c>
      <c r="H372" s="354">
        <v>26452.722000000005</v>
      </c>
      <c r="I372" s="354">
        <f t="shared" si="369"/>
        <v>15430.75</v>
      </c>
      <c r="J372" s="354">
        <f t="shared" si="367"/>
        <v>16329.363930000001</v>
      </c>
      <c r="K372" s="354">
        <f t="shared" si="323"/>
        <v>898.61393000000135</v>
      </c>
      <c r="L372" s="354">
        <v>-6.38218</v>
      </c>
      <c r="M372" s="354">
        <v>16322.981750000001</v>
      </c>
      <c r="N372" s="392">
        <f t="shared" si="363"/>
        <v>105.82352724268102</v>
      </c>
      <c r="O372" s="424"/>
      <c r="P372" s="301"/>
    </row>
    <row r="373" spans="1:17" ht="45" x14ac:dyDescent="0.25">
      <c r="A373" s="25">
        <v>1</v>
      </c>
      <c r="B373" s="25">
        <v>1</v>
      </c>
      <c r="C373" s="47" t="s">
        <v>109</v>
      </c>
      <c r="D373" s="392">
        <v>7850</v>
      </c>
      <c r="E373" s="393">
        <f t="shared" si="364"/>
        <v>4579</v>
      </c>
      <c r="F373" s="392">
        <v>3984</v>
      </c>
      <c r="G373" s="349">
        <f t="shared" si="361"/>
        <v>87.005896483948462</v>
      </c>
      <c r="H373" s="354">
        <v>7026.1424999999999</v>
      </c>
      <c r="I373" s="354">
        <f t="shared" si="369"/>
        <v>4098.58</v>
      </c>
      <c r="J373" s="354">
        <f t="shared" si="367"/>
        <v>3528.6821400000003</v>
      </c>
      <c r="K373" s="354">
        <f t="shared" si="323"/>
        <v>-569.89785999999958</v>
      </c>
      <c r="L373" s="354">
        <v>0</v>
      </c>
      <c r="M373" s="354">
        <v>3528.6821400000003</v>
      </c>
      <c r="N373" s="392">
        <f t="shared" si="363"/>
        <v>86.095236398947932</v>
      </c>
      <c r="O373" s="424"/>
      <c r="P373" s="71"/>
    </row>
    <row r="374" spans="1:17" s="72" customFormat="1" ht="30.75" thickBot="1" x14ac:dyDescent="0.3">
      <c r="A374" s="72">
        <v>1</v>
      </c>
      <c r="B374" s="25">
        <v>1</v>
      </c>
      <c r="C374" s="78" t="s">
        <v>123</v>
      </c>
      <c r="D374" s="392">
        <v>30000</v>
      </c>
      <c r="E374" s="393">
        <f t="shared" si="364"/>
        <v>17500</v>
      </c>
      <c r="F374" s="392">
        <v>17458</v>
      </c>
      <c r="G374" s="392">
        <f t="shared" si="361"/>
        <v>99.76</v>
      </c>
      <c r="H374" s="354">
        <v>24330.6</v>
      </c>
      <c r="I374" s="354">
        <f t="shared" si="369"/>
        <v>14192.85</v>
      </c>
      <c r="J374" s="354">
        <f t="shared" si="367"/>
        <v>14167.708379999998</v>
      </c>
      <c r="K374" s="354">
        <f t="shared" si="323"/>
        <v>-25.141620000002149</v>
      </c>
      <c r="L374" s="354">
        <v>-11.699840000000002</v>
      </c>
      <c r="M374" s="354">
        <v>14156.008539999999</v>
      </c>
      <c r="N374" s="392">
        <f t="shared" si="363"/>
        <v>99.822857142857117</v>
      </c>
      <c r="O374" s="424"/>
      <c r="P374" s="71"/>
      <c r="Q374" s="290"/>
    </row>
    <row r="375" spans="1:17" s="23" customFormat="1" ht="15.75" thickBot="1" x14ac:dyDescent="0.3">
      <c r="A375" s="25">
        <v>1</v>
      </c>
      <c r="B375" s="25">
        <v>1</v>
      </c>
      <c r="C375" s="76" t="s">
        <v>3</v>
      </c>
      <c r="D375" s="450"/>
      <c r="E375" s="450"/>
      <c r="F375" s="450"/>
      <c r="G375" s="497"/>
      <c r="H375" s="477">
        <f t="shared" ref="H375:M375" si="370">H370+H365+H374</f>
        <v>88554.406290000014</v>
      </c>
      <c r="I375" s="477">
        <f t="shared" si="370"/>
        <v>51656.72</v>
      </c>
      <c r="J375" s="477">
        <f t="shared" si="370"/>
        <v>52918.04118</v>
      </c>
      <c r="K375" s="477">
        <f t="shared" si="370"/>
        <v>1261.321179999999</v>
      </c>
      <c r="L375" s="477">
        <f t="shared" si="370"/>
        <v>-107.89485999999999</v>
      </c>
      <c r="M375" s="477">
        <f t="shared" si="370"/>
        <v>52810.14632</v>
      </c>
      <c r="N375" s="450">
        <f t="shared" si="363"/>
        <v>102.44173687373103</v>
      </c>
      <c r="O375" s="729"/>
      <c r="P375" s="71"/>
      <c r="Q375" s="290"/>
    </row>
    <row r="376" spans="1:17" ht="32.25" customHeight="1" x14ac:dyDescent="0.25">
      <c r="A376" s="25">
        <v>1</v>
      </c>
      <c r="B376" s="25">
        <v>1</v>
      </c>
      <c r="C376" s="169" t="s">
        <v>45</v>
      </c>
      <c r="D376" s="544"/>
      <c r="E376" s="544"/>
      <c r="F376" s="545"/>
      <c r="G376" s="457"/>
      <c r="H376" s="546"/>
      <c r="I376" s="546"/>
      <c r="J376" s="547"/>
      <c r="K376" s="547">
        <f t="shared" si="323"/>
        <v>0</v>
      </c>
      <c r="L376" s="547"/>
      <c r="M376" s="547"/>
      <c r="N376" s="544"/>
      <c r="O376" s="731"/>
      <c r="P376" s="71"/>
    </row>
    <row r="377" spans="1:17" ht="43.5" customHeight="1" x14ac:dyDescent="0.25">
      <c r="A377" s="25">
        <v>1</v>
      </c>
      <c r="B377" s="25">
        <v>1</v>
      </c>
      <c r="C377" s="141" t="s">
        <v>120</v>
      </c>
      <c r="D377" s="548">
        <f t="shared" ref="D377:F382" si="371">D365+D353</f>
        <v>18201</v>
      </c>
      <c r="E377" s="548">
        <f t="shared" si="371"/>
        <v>10618</v>
      </c>
      <c r="F377" s="548">
        <f t="shared" si="371"/>
        <v>12202</v>
      </c>
      <c r="G377" s="549">
        <f>F377/E377*100</f>
        <v>114.91806366547372</v>
      </c>
      <c r="H377" s="550">
        <f t="shared" ref="H377:J385" si="372">SUM(H365,H353)</f>
        <v>27338.563959999999</v>
      </c>
      <c r="I377" s="550">
        <f t="shared" si="372"/>
        <v>15947.48</v>
      </c>
      <c r="J377" s="550">
        <f t="shared" si="372"/>
        <v>19611.838640000002</v>
      </c>
      <c r="K377" s="550">
        <f t="shared" ref="K377" si="373">SUM(K365,K353)</f>
        <v>3664.358639999999</v>
      </c>
      <c r="L377" s="550">
        <f t="shared" ref="L377:M377" si="374">SUM(L365,L353)</f>
        <v>-113.0331</v>
      </c>
      <c r="M377" s="550">
        <f t="shared" si="374"/>
        <v>19498.805540000001</v>
      </c>
      <c r="N377" s="551">
        <f t="shared" ref="N377:N387" si="375">J377/I377*100</f>
        <v>122.97766568761963</v>
      </c>
      <c r="O377" s="731"/>
      <c r="P377" s="71"/>
    </row>
    <row r="378" spans="1:17" ht="30" x14ac:dyDescent="0.25">
      <c r="A378" s="25">
        <v>1</v>
      </c>
      <c r="B378" s="25">
        <v>1</v>
      </c>
      <c r="C378" s="139" t="s">
        <v>79</v>
      </c>
      <c r="D378" s="548">
        <f t="shared" si="371"/>
        <v>13797</v>
      </c>
      <c r="E378" s="548">
        <f t="shared" si="371"/>
        <v>8049</v>
      </c>
      <c r="F378" s="548">
        <f t="shared" si="371"/>
        <v>9154</v>
      </c>
      <c r="G378" s="549">
        <f t="shared" ref="G378:G386" si="376">F378/E378*100</f>
        <v>113.7284134675115</v>
      </c>
      <c r="H378" s="550">
        <f t="shared" si="372"/>
        <v>19284.559000000001</v>
      </c>
      <c r="I378" s="550">
        <f t="shared" si="372"/>
        <v>11249.32</v>
      </c>
      <c r="J378" s="550">
        <f t="shared" si="372"/>
        <v>13593.895779999999</v>
      </c>
      <c r="K378" s="550">
        <f t="shared" ref="K378" si="377">SUM(K366,K354)</f>
        <v>2344.5757799999992</v>
      </c>
      <c r="L378" s="550">
        <f t="shared" ref="L378:M378" si="378">SUM(L366,L354)</f>
        <v>-78.986080000000001</v>
      </c>
      <c r="M378" s="550">
        <f t="shared" si="378"/>
        <v>13514.9097</v>
      </c>
      <c r="N378" s="551">
        <f t="shared" si="375"/>
        <v>120.84193337908424</v>
      </c>
      <c r="O378" s="731"/>
      <c r="P378" s="71"/>
    </row>
    <row r="379" spans="1:17" ht="30" x14ac:dyDescent="0.25">
      <c r="A379" s="25">
        <v>1</v>
      </c>
      <c r="B379" s="25">
        <v>1</v>
      </c>
      <c r="C379" s="139" t="s">
        <v>80</v>
      </c>
      <c r="D379" s="548">
        <f t="shared" si="371"/>
        <v>4059</v>
      </c>
      <c r="E379" s="548">
        <f t="shared" si="371"/>
        <v>2367</v>
      </c>
      <c r="F379" s="548">
        <f t="shared" si="371"/>
        <v>2705</v>
      </c>
      <c r="G379" s="549">
        <f t="shared" si="376"/>
        <v>114.27967891846218</v>
      </c>
      <c r="H379" s="550">
        <f t="shared" si="372"/>
        <v>6167.4069599999993</v>
      </c>
      <c r="I379" s="550">
        <f t="shared" si="372"/>
        <v>3597.65</v>
      </c>
      <c r="J379" s="550">
        <f t="shared" si="372"/>
        <v>4125.8764599999995</v>
      </c>
      <c r="K379" s="550">
        <f t="shared" ref="K379" si="379">SUM(K367,K355)</f>
        <v>528.22645999999952</v>
      </c>
      <c r="L379" s="550">
        <f t="shared" ref="L379:M379" si="380">SUM(L367,L355)</f>
        <v>-12.17342</v>
      </c>
      <c r="M379" s="550">
        <f t="shared" si="380"/>
        <v>4113.7030399999994</v>
      </c>
      <c r="N379" s="551">
        <f t="shared" si="375"/>
        <v>114.68254165913858</v>
      </c>
      <c r="O379" s="731"/>
      <c r="P379" s="71"/>
    </row>
    <row r="380" spans="1:17" ht="30" x14ac:dyDescent="0.25">
      <c r="A380" s="25">
        <v>1</v>
      </c>
      <c r="B380" s="25">
        <v>1</v>
      </c>
      <c r="C380" s="139" t="s">
        <v>114</v>
      </c>
      <c r="D380" s="548">
        <f t="shared" si="371"/>
        <v>68</v>
      </c>
      <c r="E380" s="548">
        <f t="shared" si="371"/>
        <v>40</v>
      </c>
      <c r="F380" s="548">
        <f t="shared" si="371"/>
        <v>62</v>
      </c>
      <c r="G380" s="549">
        <f t="shared" si="376"/>
        <v>155</v>
      </c>
      <c r="H380" s="550">
        <f t="shared" si="372"/>
        <v>371.85119999999995</v>
      </c>
      <c r="I380" s="550">
        <f t="shared" si="372"/>
        <v>216.91</v>
      </c>
      <c r="J380" s="550">
        <f t="shared" si="372"/>
        <v>339.04079999999999</v>
      </c>
      <c r="K380" s="550">
        <f t="shared" ref="K380" si="381">SUM(K368,K356)</f>
        <v>122.13079999999999</v>
      </c>
      <c r="L380" s="550">
        <f t="shared" ref="L380:M380" si="382">SUM(L368,L356)</f>
        <v>0</v>
      </c>
      <c r="M380" s="550">
        <f t="shared" si="382"/>
        <v>339.04079999999999</v>
      </c>
      <c r="N380" s="551">
        <f t="shared" si="375"/>
        <v>156.30482688672723</v>
      </c>
      <c r="O380" s="731"/>
      <c r="P380" s="71"/>
    </row>
    <row r="381" spans="1:17" ht="30" x14ac:dyDescent="0.25">
      <c r="A381" s="25">
        <v>1</v>
      </c>
      <c r="B381" s="25">
        <v>1</v>
      </c>
      <c r="C381" s="139" t="s">
        <v>115</v>
      </c>
      <c r="D381" s="548">
        <f t="shared" si="371"/>
        <v>277</v>
      </c>
      <c r="E381" s="548">
        <f t="shared" si="371"/>
        <v>162</v>
      </c>
      <c r="F381" s="548">
        <f t="shared" si="371"/>
        <v>281</v>
      </c>
      <c r="G381" s="549">
        <f t="shared" si="376"/>
        <v>173.45679012345678</v>
      </c>
      <c r="H381" s="550">
        <f t="shared" si="372"/>
        <v>1514.7468000000001</v>
      </c>
      <c r="I381" s="550">
        <f t="shared" si="372"/>
        <v>883.6</v>
      </c>
      <c r="J381" s="550">
        <f t="shared" si="372"/>
        <v>1553.0256000000002</v>
      </c>
      <c r="K381" s="550">
        <f t="shared" ref="K381" si="383">SUM(K369,K357)</f>
        <v>669.42560000000003</v>
      </c>
      <c r="L381" s="550">
        <f t="shared" ref="L381:M381" si="384">SUM(L369,L357)</f>
        <v>-21.8736</v>
      </c>
      <c r="M381" s="550">
        <f t="shared" si="384"/>
        <v>1531.152</v>
      </c>
      <c r="N381" s="551">
        <f t="shared" si="375"/>
        <v>175.7611588954278</v>
      </c>
      <c r="O381" s="731"/>
      <c r="P381" s="71"/>
    </row>
    <row r="382" spans="1:17" ht="30" x14ac:dyDescent="0.25">
      <c r="A382" s="25">
        <v>1</v>
      </c>
      <c r="B382" s="25">
        <v>1</v>
      </c>
      <c r="C382" s="141" t="s">
        <v>112</v>
      </c>
      <c r="D382" s="548">
        <f t="shared" si="371"/>
        <v>35321</v>
      </c>
      <c r="E382" s="548">
        <f t="shared" si="371"/>
        <v>20604</v>
      </c>
      <c r="F382" s="548">
        <f t="shared" si="371"/>
        <v>16339</v>
      </c>
      <c r="G382" s="549">
        <f t="shared" si="376"/>
        <v>79.300135895942532</v>
      </c>
      <c r="H382" s="550">
        <f t="shared" si="372"/>
        <v>51832.479550000004</v>
      </c>
      <c r="I382" s="550">
        <f t="shared" si="372"/>
        <v>30235.61</v>
      </c>
      <c r="J382" s="550">
        <f t="shared" si="372"/>
        <v>28882.331010000002</v>
      </c>
      <c r="K382" s="550">
        <f t="shared" ref="K382" si="385">SUM(K370,K358)</f>
        <v>-1353.2789899999989</v>
      </c>
      <c r="L382" s="550">
        <f t="shared" ref="L382:M382" si="386">SUM(L370,L358)</f>
        <v>-37.634349999999998</v>
      </c>
      <c r="M382" s="550">
        <f t="shared" si="386"/>
        <v>28844.696660000001</v>
      </c>
      <c r="N382" s="551">
        <f t="shared" si="375"/>
        <v>95.524221307259879</v>
      </c>
      <c r="O382" s="731"/>
      <c r="P382" s="71"/>
    </row>
    <row r="383" spans="1:17" ht="30" x14ac:dyDescent="0.25">
      <c r="A383" s="25">
        <v>1</v>
      </c>
      <c r="B383" s="25">
        <v>1</v>
      </c>
      <c r="C383" s="139" t="s">
        <v>108</v>
      </c>
      <c r="D383" s="548">
        <f t="shared" ref="D383:F385" si="387">SUM(D371,D359)</f>
        <v>10871</v>
      </c>
      <c r="E383" s="548">
        <f t="shared" si="387"/>
        <v>6342</v>
      </c>
      <c r="F383" s="548">
        <f t="shared" si="387"/>
        <v>2874</v>
      </c>
      <c r="G383" s="549">
        <f t="shared" si="376"/>
        <v>45.316934720908229</v>
      </c>
      <c r="H383" s="550">
        <f t="shared" si="372"/>
        <v>9655.0720499999989</v>
      </c>
      <c r="I383" s="550">
        <f t="shared" si="372"/>
        <v>5632.13</v>
      </c>
      <c r="J383" s="550">
        <f t="shared" si="372"/>
        <v>4103.9543899999999</v>
      </c>
      <c r="K383" s="550">
        <f t="shared" ref="K383" si="388">SUM(K371,K359)</f>
        <v>-1528.1756100000002</v>
      </c>
      <c r="L383" s="550">
        <f t="shared" ref="L383:M383" si="389">SUM(L371,L359)</f>
        <v>-17.423999999999999</v>
      </c>
      <c r="M383" s="550">
        <f t="shared" si="389"/>
        <v>4086.5303899999999</v>
      </c>
      <c r="N383" s="551">
        <f t="shared" si="375"/>
        <v>72.866826404930279</v>
      </c>
      <c r="O383" s="731"/>
      <c r="P383" s="71"/>
    </row>
    <row r="384" spans="1:17" ht="60" x14ac:dyDescent="0.25">
      <c r="A384" s="25">
        <v>1</v>
      </c>
      <c r="B384" s="25">
        <v>1</v>
      </c>
      <c r="C384" s="139" t="s">
        <v>81</v>
      </c>
      <c r="D384" s="548">
        <f t="shared" si="387"/>
        <v>15500</v>
      </c>
      <c r="E384" s="548">
        <f t="shared" si="387"/>
        <v>9041</v>
      </c>
      <c r="F384" s="548">
        <f t="shared" si="387"/>
        <v>8848</v>
      </c>
      <c r="G384" s="549">
        <f t="shared" si="376"/>
        <v>97.865280389337457</v>
      </c>
      <c r="H384" s="550">
        <f t="shared" si="372"/>
        <v>34166.710000000006</v>
      </c>
      <c r="I384" s="550">
        <f t="shared" si="372"/>
        <v>19930.580000000002</v>
      </c>
      <c r="J384" s="550">
        <f t="shared" si="372"/>
        <v>20711.82172</v>
      </c>
      <c r="K384" s="550">
        <f t="shared" ref="K384" si="390">SUM(K372,K360)</f>
        <v>781.2417200000009</v>
      </c>
      <c r="L384" s="550">
        <f t="shared" ref="L384:M384" si="391">SUM(L372,L360)</f>
        <v>-20.210349999999998</v>
      </c>
      <c r="M384" s="550">
        <f t="shared" si="391"/>
        <v>20691.611369999999</v>
      </c>
      <c r="N384" s="551">
        <f t="shared" si="375"/>
        <v>103.91981427534974</v>
      </c>
      <c r="O384" s="731"/>
      <c r="P384" s="71"/>
    </row>
    <row r="385" spans="1:16" ht="45" x14ac:dyDescent="0.25">
      <c r="A385" s="25">
        <v>1</v>
      </c>
      <c r="B385" s="25">
        <v>1</v>
      </c>
      <c r="C385" s="139" t="s">
        <v>109</v>
      </c>
      <c r="D385" s="548">
        <f t="shared" si="387"/>
        <v>8950</v>
      </c>
      <c r="E385" s="548">
        <f t="shared" si="387"/>
        <v>5221</v>
      </c>
      <c r="F385" s="548">
        <f t="shared" si="387"/>
        <v>4617</v>
      </c>
      <c r="G385" s="549">
        <f t="shared" si="376"/>
        <v>88.431334993296304</v>
      </c>
      <c r="H385" s="550">
        <f t="shared" si="372"/>
        <v>8010.6975000000002</v>
      </c>
      <c r="I385" s="550">
        <f t="shared" si="372"/>
        <v>4672.8999999999996</v>
      </c>
      <c r="J385" s="550">
        <f t="shared" si="372"/>
        <v>4066.5549000000001</v>
      </c>
      <c r="K385" s="550">
        <f t="shared" ref="K385" si="392">SUM(K373,K361)</f>
        <v>-606.34509999999966</v>
      </c>
      <c r="L385" s="550">
        <f t="shared" ref="L385:M385" si="393">SUM(L373,L361)</f>
        <v>0</v>
      </c>
      <c r="M385" s="550">
        <f t="shared" si="393"/>
        <v>4066.5549000000001</v>
      </c>
      <c r="N385" s="551">
        <f t="shared" si="375"/>
        <v>87.024222645466423</v>
      </c>
      <c r="O385" s="731"/>
      <c r="P385" s="71"/>
    </row>
    <row r="386" spans="1:16" ht="30.75" thickBot="1" x14ac:dyDescent="0.3">
      <c r="B386" s="25">
        <v>1</v>
      </c>
      <c r="C386" s="274" t="s">
        <v>123</v>
      </c>
      <c r="D386" s="552">
        <f>SUM(D362,D374)</f>
        <v>38000</v>
      </c>
      <c r="E386" s="552">
        <f>SUM(E362,E374)</f>
        <v>22167</v>
      </c>
      <c r="F386" s="552">
        <f>SUM(F362,F374)</f>
        <v>22088</v>
      </c>
      <c r="G386" s="549">
        <f t="shared" si="376"/>
        <v>99.643614381738615</v>
      </c>
      <c r="H386" s="552">
        <f t="shared" ref="H386:M386" si="394">SUM(H362,H374)</f>
        <v>30818.76</v>
      </c>
      <c r="I386" s="552">
        <f t="shared" si="394"/>
        <v>17977.61</v>
      </c>
      <c r="J386" s="552">
        <f t="shared" si="394"/>
        <v>17922.73098</v>
      </c>
      <c r="K386" s="552">
        <f t="shared" si="394"/>
        <v>-54.879020000002129</v>
      </c>
      <c r="L386" s="552">
        <f t="shared" si="394"/>
        <v>-13.402970000000002</v>
      </c>
      <c r="M386" s="552">
        <f t="shared" si="394"/>
        <v>17909.328009999997</v>
      </c>
      <c r="N386" s="551">
        <f t="shared" si="375"/>
        <v>99.694736842105257</v>
      </c>
      <c r="O386" s="731"/>
      <c r="P386" s="71"/>
    </row>
    <row r="387" spans="1:16" ht="15.75" thickBot="1" x14ac:dyDescent="0.3">
      <c r="A387" s="25">
        <v>1</v>
      </c>
      <c r="B387" s="25">
        <v>1</v>
      </c>
      <c r="C387" s="217" t="s">
        <v>117</v>
      </c>
      <c r="D387" s="553">
        <f t="shared" ref="D387:J387" si="395">SUM(D375,D363)</f>
        <v>0</v>
      </c>
      <c r="E387" s="553">
        <f t="shared" si="395"/>
        <v>0</v>
      </c>
      <c r="F387" s="553">
        <f t="shared" si="395"/>
        <v>0</v>
      </c>
      <c r="G387" s="554">
        <f t="shared" si="395"/>
        <v>0</v>
      </c>
      <c r="H387" s="555">
        <f t="shared" si="395"/>
        <v>109989.80351000001</v>
      </c>
      <c r="I387" s="555">
        <f t="shared" si="395"/>
        <v>64160.7</v>
      </c>
      <c r="J387" s="555">
        <f t="shared" si="395"/>
        <v>66416.900630000004</v>
      </c>
      <c r="K387" s="555">
        <f t="shared" ref="K387" si="396">SUM(K375,K363)</f>
        <v>2256.200629999998</v>
      </c>
      <c r="L387" s="555">
        <f t="shared" ref="L387:M387" si="397">SUM(L375,L363)</f>
        <v>-164.07042000000001</v>
      </c>
      <c r="M387" s="555">
        <f t="shared" si="397"/>
        <v>66252.83021</v>
      </c>
      <c r="N387" s="553">
        <f t="shared" si="375"/>
        <v>103.51648381330006</v>
      </c>
      <c r="O387" s="731"/>
      <c r="P387" s="71"/>
    </row>
    <row r="395" spans="1:16" x14ac:dyDescent="0.25">
      <c r="C395" s="25"/>
      <c r="D395" s="25"/>
      <c r="E395" s="25"/>
      <c r="F395" s="72"/>
      <c r="G395" s="25"/>
      <c r="H395" s="208"/>
      <c r="I395" s="208"/>
      <c r="J395" s="202"/>
      <c r="K395" s="202"/>
      <c r="L395" s="202"/>
      <c r="M395" s="202"/>
      <c r="N395" s="25"/>
      <c r="O395" s="72"/>
    </row>
    <row r="396" spans="1:16" x14ac:dyDescent="0.25">
      <c r="C396" s="25"/>
      <c r="D396" s="25"/>
      <c r="E396" s="25"/>
      <c r="F396" s="72"/>
      <c r="G396" s="25"/>
      <c r="H396" s="208"/>
      <c r="I396" s="208"/>
      <c r="J396" s="202"/>
      <c r="K396" s="202"/>
      <c r="L396" s="202"/>
      <c r="M396" s="202"/>
      <c r="N396" s="25"/>
      <c r="O396" s="72"/>
    </row>
    <row r="397" spans="1:16" x14ac:dyDescent="0.25">
      <c r="C397" s="25"/>
      <c r="D397" s="25"/>
      <c r="E397" s="25"/>
      <c r="F397" s="72"/>
      <c r="G397" s="25"/>
      <c r="H397" s="208"/>
      <c r="I397" s="208"/>
      <c r="J397" s="202"/>
      <c r="K397" s="202"/>
      <c r="L397" s="202"/>
      <c r="M397" s="202"/>
      <c r="N397" s="25"/>
      <c r="O397" s="72"/>
    </row>
    <row r="398" spans="1:16" x14ac:dyDescent="0.25">
      <c r="C398" s="25"/>
      <c r="D398" s="25"/>
      <c r="E398" s="25"/>
      <c r="F398" s="72"/>
      <c r="G398" s="25"/>
      <c r="H398" s="208"/>
      <c r="I398" s="208"/>
      <c r="J398" s="202"/>
      <c r="K398" s="202"/>
      <c r="L398" s="202"/>
      <c r="M398" s="202"/>
      <c r="N398" s="25"/>
      <c r="O398" s="72"/>
    </row>
    <row r="399" spans="1:16" x14ac:dyDescent="0.25">
      <c r="C399" s="25"/>
      <c r="D399" s="25"/>
      <c r="E399" s="25"/>
      <c r="F399" s="72"/>
      <c r="G399" s="25"/>
      <c r="H399" s="208"/>
      <c r="I399" s="208"/>
      <c r="J399" s="202"/>
      <c r="K399" s="202"/>
      <c r="L399" s="202"/>
      <c r="M399" s="202"/>
      <c r="N399" s="25"/>
      <c r="O399" s="72"/>
    </row>
    <row r="400" spans="1:16" x14ac:dyDescent="0.25">
      <c r="C400" s="25"/>
      <c r="D400" s="25"/>
      <c r="E400" s="25"/>
      <c r="F400" s="72"/>
      <c r="G400" s="25"/>
      <c r="H400" s="208"/>
      <c r="I400" s="208"/>
      <c r="J400" s="202"/>
      <c r="K400" s="202"/>
      <c r="L400" s="202"/>
      <c r="M400" s="202"/>
      <c r="N400" s="25"/>
      <c r="O400" s="72"/>
    </row>
    <row r="401" spans="3:15" x14ac:dyDescent="0.25">
      <c r="C401" s="25"/>
      <c r="D401" s="25"/>
      <c r="E401" s="25"/>
      <c r="F401" s="72"/>
      <c r="G401" s="25"/>
      <c r="H401" s="208"/>
      <c r="I401" s="208"/>
      <c r="J401" s="202"/>
      <c r="K401" s="202"/>
      <c r="L401" s="202"/>
      <c r="M401" s="202"/>
      <c r="N401" s="25"/>
      <c r="O401" s="72"/>
    </row>
    <row r="402" spans="3:15" x14ac:dyDescent="0.25">
      <c r="C402" s="25"/>
      <c r="D402" s="25"/>
      <c r="E402" s="25"/>
      <c r="F402" s="72"/>
      <c r="G402" s="25"/>
      <c r="H402" s="208"/>
      <c r="I402" s="208"/>
      <c r="J402" s="202"/>
      <c r="K402" s="202"/>
      <c r="L402" s="202"/>
      <c r="M402" s="202"/>
      <c r="N402" s="25"/>
      <c r="O402" s="72"/>
    </row>
    <row r="403" spans="3:15" x14ac:dyDescent="0.25">
      <c r="C403" s="25"/>
      <c r="D403" s="25"/>
      <c r="E403" s="25"/>
      <c r="F403" s="72"/>
      <c r="G403" s="25"/>
      <c r="H403" s="208"/>
      <c r="I403" s="208"/>
      <c r="J403" s="202"/>
      <c r="K403" s="202"/>
      <c r="L403" s="202"/>
      <c r="M403" s="202"/>
      <c r="N403" s="25"/>
      <c r="O403" s="72"/>
    </row>
    <row r="404" spans="3:15" x14ac:dyDescent="0.25">
      <c r="C404" s="25"/>
      <c r="D404" s="25"/>
      <c r="E404" s="25"/>
      <c r="F404" s="72"/>
      <c r="G404" s="25"/>
      <c r="H404" s="208"/>
      <c r="I404" s="208"/>
      <c r="J404" s="202"/>
      <c r="K404" s="202"/>
      <c r="L404" s="202"/>
      <c r="M404" s="202"/>
      <c r="N404" s="25"/>
      <c r="O404" s="72"/>
    </row>
    <row r="405" spans="3:15" x14ac:dyDescent="0.25">
      <c r="C405" s="25"/>
      <c r="D405" s="25"/>
      <c r="E405" s="25"/>
      <c r="F405" s="72"/>
      <c r="G405" s="25"/>
      <c r="H405" s="208"/>
      <c r="I405" s="208"/>
      <c r="J405" s="202"/>
      <c r="K405" s="202"/>
      <c r="L405" s="202"/>
      <c r="M405" s="202"/>
      <c r="N405" s="25"/>
      <c r="O405" s="72"/>
    </row>
    <row r="406" spans="3:15" x14ac:dyDescent="0.25">
      <c r="C406" s="25"/>
      <c r="D406" s="25"/>
      <c r="E406" s="25"/>
      <c r="F406" s="72"/>
      <c r="G406" s="25"/>
      <c r="H406" s="208"/>
      <c r="I406" s="208"/>
      <c r="J406" s="202"/>
      <c r="K406" s="202"/>
      <c r="L406" s="202"/>
      <c r="M406" s="202"/>
      <c r="N406" s="25"/>
      <c r="O406" s="72"/>
    </row>
    <row r="407" spans="3:15" x14ac:dyDescent="0.25">
      <c r="C407" s="25"/>
      <c r="D407" s="25"/>
      <c r="E407" s="25"/>
      <c r="F407" s="72"/>
      <c r="G407" s="25"/>
      <c r="H407" s="208"/>
      <c r="I407" s="208"/>
      <c r="J407" s="202"/>
      <c r="K407" s="202"/>
      <c r="L407" s="202"/>
      <c r="M407" s="202"/>
      <c r="N407" s="25"/>
      <c r="O407" s="72"/>
    </row>
    <row r="408" spans="3:15" x14ac:dyDescent="0.25">
      <c r="C408" s="25"/>
      <c r="D408" s="25"/>
      <c r="E408" s="25"/>
      <c r="F408" s="72"/>
      <c r="G408" s="25"/>
      <c r="H408" s="208"/>
      <c r="I408" s="208"/>
      <c r="J408" s="202"/>
      <c r="K408" s="202"/>
      <c r="L408" s="202"/>
      <c r="M408" s="202"/>
      <c r="N408" s="25"/>
      <c r="O408" s="72"/>
    </row>
    <row r="409" spans="3:15" x14ac:dyDescent="0.25">
      <c r="C409" s="25"/>
      <c r="D409" s="25"/>
      <c r="E409" s="25"/>
      <c r="F409" s="72"/>
      <c r="G409" s="25"/>
      <c r="H409" s="208"/>
      <c r="I409" s="208"/>
      <c r="J409" s="202"/>
      <c r="K409" s="202"/>
      <c r="L409" s="202"/>
      <c r="M409" s="202"/>
      <c r="N409" s="25"/>
      <c r="O409" s="72"/>
    </row>
    <row r="410" spans="3:15" x14ac:dyDescent="0.25">
      <c r="C410" s="25"/>
      <c r="D410" s="25"/>
      <c r="E410" s="25"/>
      <c r="F410" s="72"/>
      <c r="G410" s="25"/>
      <c r="H410" s="208"/>
      <c r="I410" s="208"/>
      <c r="J410" s="202"/>
      <c r="K410" s="202"/>
      <c r="L410" s="202"/>
      <c r="M410" s="202"/>
      <c r="N410" s="25"/>
      <c r="O410" s="72"/>
    </row>
    <row r="411" spans="3:15" x14ac:dyDescent="0.25">
      <c r="C411" s="25"/>
      <c r="D411" s="25"/>
      <c r="E411" s="25"/>
      <c r="F411" s="72"/>
      <c r="G411" s="25"/>
      <c r="H411" s="208"/>
      <c r="I411" s="208"/>
      <c r="J411" s="202"/>
      <c r="K411" s="202"/>
      <c r="L411" s="202"/>
      <c r="M411" s="202"/>
      <c r="N411" s="25"/>
      <c r="O411" s="72"/>
    </row>
    <row r="412" spans="3:15" x14ac:dyDescent="0.25">
      <c r="C412" s="25"/>
      <c r="D412" s="25"/>
      <c r="E412" s="25"/>
      <c r="F412" s="72"/>
      <c r="G412" s="25"/>
      <c r="H412" s="208"/>
      <c r="I412" s="208"/>
      <c r="J412" s="202"/>
      <c r="K412" s="202"/>
      <c r="L412" s="202"/>
      <c r="M412" s="202"/>
      <c r="N412" s="25"/>
      <c r="O412" s="72"/>
    </row>
    <row r="413" spans="3:15" x14ac:dyDescent="0.25">
      <c r="C413" s="25"/>
      <c r="D413" s="25"/>
      <c r="E413" s="25"/>
      <c r="F413" s="72"/>
      <c r="G413" s="25"/>
      <c r="H413" s="208"/>
      <c r="I413" s="208"/>
      <c r="J413" s="202"/>
      <c r="K413" s="202"/>
      <c r="L413" s="202"/>
      <c r="M413" s="202"/>
      <c r="N413" s="25"/>
      <c r="O413" s="72"/>
    </row>
    <row r="414" spans="3:15" x14ac:dyDescent="0.25">
      <c r="C414" s="25"/>
      <c r="D414" s="25"/>
      <c r="E414" s="25"/>
      <c r="F414" s="72"/>
      <c r="G414" s="25"/>
      <c r="H414" s="208"/>
      <c r="I414" s="208"/>
      <c r="J414" s="202"/>
      <c r="K414" s="202"/>
      <c r="L414" s="202"/>
      <c r="M414" s="202"/>
      <c r="N414" s="25"/>
      <c r="O414" s="72"/>
    </row>
    <row r="415" spans="3:15" x14ac:dyDescent="0.25">
      <c r="C415" s="25"/>
      <c r="D415" s="25"/>
      <c r="E415" s="25"/>
      <c r="F415" s="72"/>
      <c r="G415" s="25"/>
      <c r="H415" s="208"/>
      <c r="I415" s="208"/>
      <c r="J415" s="202"/>
      <c r="K415" s="202"/>
      <c r="L415" s="202"/>
      <c r="M415" s="202"/>
      <c r="N415" s="25"/>
      <c r="O415" s="72"/>
    </row>
    <row r="416" spans="3:15" x14ac:dyDescent="0.25">
      <c r="C416" s="25"/>
      <c r="D416" s="25"/>
      <c r="E416" s="25"/>
      <c r="F416" s="72"/>
      <c r="G416" s="25"/>
      <c r="H416" s="208"/>
      <c r="I416" s="208"/>
      <c r="J416" s="202"/>
      <c r="K416" s="202"/>
      <c r="L416" s="202"/>
      <c r="M416" s="202"/>
      <c r="N416" s="25"/>
      <c r="O416" s="72"/>
    </row>
    <row r="417" spans="3:15" x14ac:dyDescent="0.25">
      <c r="C417" s="25"/>
      <c r="D417" s="25"/>
      <c r="E417" s="25"/>
      <c r="F417" s="72"/>
      <c r="G417" s="25"/>
      <c r="H417" s="208"/>
      <c r="I417" s="208"/>
      <c r="J417" s="202"/>
      <c r="K417" s="202"/>
      <c r="L417" s="202"/>
      <c r="M417" s="202"/>
      <c r="N417" s="25"/>
      <c r="O417" s="72"/>
    </row>
    <row r="418" spans="3:15" x14ac:dyDescent="0.25">
      <c r="C418" s="25"/>
      <c r="D418" s="25"/>
      <c r="E418" s="25"/>
      <c r="F418" s="72"/>
      <c r="G418" s="25"/>
      <c r="H418" s="208"/>
      <c r="I418" s="208"/>
      <c r="J418" s="202"/>
      <c r="K418" s="202"/>
      <c r="L418" s="202"/>
      <c r="M418" s="202"/>
      <c r="N418" s="25"/>
      <c r="O418" s="72"/>
    </row>
    <row r="419" spans="3:15" x14ac:dyDescent="0.25">
      <c r="C419" s="25"/>
      <c r="D419" s="25"/>
      <c r="E419" s="25"/>
      <c r="F419" s="72"/>
      <c r="G419" s="25"/>
      <c r="H419" s="208"/>
      <c r="I419" s="208"/>
      <c r="J419" s="202"/>
      <c r="K419" s="202"/>
      <c r="L419" s="202"/>
      <c r="M419" s="202"/>
      <c r="N419" s="25"/>
      <c r="O419" s="72"/>
    </row>
    <row r="420" spans="3:15" x14ac:dyDescent="0.25">
      <c r="C420" s="25"/>
      <c r="D420" s="25"/>
      <c r="E420" s="25"/>
      <c r="F420" s="72"/>
      <c r="G420" s="25"/>
      <c r="H420" s="208"/>
      <c r="I420" s="208"/>
      <c r="J420" s="202"/>
      <c r="K420" s="202"/>
      <c r="L420" s="202"/>
      <c r="M420" s="202"/>
      <c r="N420" s="25"/>
      <c r="O420" s="72"/>
    </row>
    <row r="421" spans="3:15" x14ac:dyDescent="0.25">
      <c r="C421" s="25"/>
      <c r="D421" s="25"/>
      <c r="E421" s="25"/>
      <c r="F421" s="72"/>
      <c r="G421" s="25"/>
      <c r="H421" s="208"/>
      <c r="I421" s="208"/>
      <c r="J421" s="202"/>
      <c r="K421" s="202"/>
      <c r="L421" s="202"/>
      <c r="M421" s="202"/>
      <c r="N421" s="25"/>
      <c r="O421" s="72"/>
    </row>
    <row r="422" spans="3:15" x14ac:dyDescent="0.25">
      <c r="C422" s="25"/>
      <c r="D422" s="25"/>
      <c r="E422" s="25"/>
      <c r="F422" s="72"/>
      <c r="G422" s="25"/>
      <c r="H422" s="208"/>
      <c r="I422" s="208"/>
      <c r="J422" s="202"/>
      <c r="K422" s="202"/>
      <c r="L422" s="202"/>
      <c r="M422" s="202"/>
      <c r="N422" s="25"/>
      <c r="O422" s="72"/>
    </row>
    <row r="423" spans="3:15" x14ac:dyDescent="0.25">
      <c r="C423" s="25"/>
      <c r="D423" s="25"/>
      <c r="E423" s="25"/>
      <c r="F423" s="72"/>
      <c r="G423" s="25"/>
      <c r="H423" s="208"/>
      <c r="I423" s="208"/>
      <c r="J423" s="202"/>
      <c r="K423" s="202"/>
      <c r="L423" s="202"/>
      <c r="M423" s="202"/>
      <c r="N423" s="25"/>
      <c r="O423" s="72"/>
    </row>
    <row r="424" spans="3:15" x14ac:dyDescent="0.25">
      <c r="C424" s="25"/>
      <c r="D424" s="25"/>
      <c r="E424" s="25"/>
      <c r="F424" s="72"/>
      <c r="G424" s="25"/>
      <c r="H424" s="208"/>
      <c r="I424" s="208"/>
      <c r="J424" s="202"/>
      <c r="K424" s="202"/>
      <c r="L424" s="202"/>
      <c r="M424" s="202"/>
      <c r="N424" s="25"/>
      <c r="O424" s="72"/>
    </row>
    <row r="425" spans="3:15" x14ac:dyDescent="0.25">
      <c r="C425" s="25"/>
      <c r="D425" s="25"/>
      <c r="E425" s="25"/>
      <c r="F425" s="72"/>
      <c r="G425" s="25"/>
      <c r="H425" s="208"/>
      <c r="I425" s="208"/>
      <c r="J425" s="202"/>
      <c r="K425" s="202"/>
      <c r="L425" s="202"/>
      <c r="M425" s="202"/>
      <c r="N425" s="25"/>
      <c r="O425" s="72"/>
    </row>
    <row r="426" spans="3:15" x14ac:dyDescent="0.25">
      <c r="C426" s="25"/>
      <c r="D426" s="25"/>
      <c r="E426" s="25"/>
      <c r="F426" s="72"/>
      <c r="G426" s="25"/>
      <c r="H426" s="208"/>
      <c r="I426" s="208"/>
      <c r="J426" s="202"/>
      <c r="K426" s="202"/>
      <c r="L426" s="202"/>
      <c r="M426" s="202"/>
      <c r="N426" s="25"/>
      <c r="O426" s="72"/>
    </row>
    <row r="427" spans="3:15" x14ac:dyDescent="0.25">
      <c r="C427" s="25"/>
      <c r="D427" s="25"/>
      <c r="E427" s="25"/>
      <c r="F427" s="72"/>
      <c r="G427" s="25"/>
      <c r="H427" s="208"/>
      <c r="I427" s="208"/>
      <c r="J427" s="202"/>
      <c r="K427" s="202"/>
      <c r="L427" s="202"/>
      <c r="M427" s="202"/>
      <c r="N427" s="25"/>
      <c r="O427" s="72"/>
    </row>
    <row r="428" spans="3:15" x14ac:dyDescent="0.25">
      <c r="C428" s="25"/>
      <c r="D428" s="25"/>
      <c r="E428" s="25"/>
      <c r="F428" s="72"/>
      <c r="G428" s="25"/>
      <c r="H428" s="208"/>
      <c r="I428" s="208"/>
      <c r="J428" s="202"/>
      <c r="K428" s="202"/>
      <c r="L428" s="202"/>
      <c r="M428" s="202"/>
      <c r="N428" s="25"/>
      <c r="O428" s="72"/>
    </row>
    <row r="429" spans="3:15" x14ac:dyDescent="0.25">
      <c r="C429" s="25"/>
      <c r="D429" s="25"/>
      <c r="E429" s="25"/>
      <c r="F429" s="72"/>
      <c r="G429" s="25"/>
      <c r="H429" s="208"/>
      <c r="I429" s="208"/>
      <c r="J429" s="202"/>
      <c r="K429" s="202"/>
      <c r="L429" s="202"/>
      <c r="M429" s="202"/>
      <c r="N429" s="25"/>
      <c r="O429" s="72"/>
    </row>
    <row r="430" spans="3:15" x14ac:dyDescent="0.25">
      <c r="C430" s="25"/>
      <c r="D430" s="25"/>
      <c r="E430" s="25"/>
      <c r="F430" s="72"/>
      <c r="G430" s="25"/>
      <c r="H430" s="208"/>
      <c r="I430" s="208"/>
      <c r="J430" s="202"/>
      <c r="K430" s="202"/>
      <c r="L430" s="202"/>
      <c r="M430" s="202"/>
      <c r="N430" s="25"/>
      <c r="O430" s="72"/>
    </row>
    <row r="431" spans="3:15" x14ac:dyDescent="0.25">
      <c r="C431" s="25"/>
      <c r="D431" s="25"/>
      <c r="E431" s="25"/>
      <c r="F431" s="72"/>
      <c r="G431" s="25"/>
      <c r="H431" s="208"/>
      <c r="I431" s="208"/>
      <c r="J431" s="202"/>
      <c r="K431" s="202"/>
      <c r="L431" s="202"/>
      <c r="M431" s="202"/>
      <c r="N431" s="25"/>
      <c r="O431" s="72"/>
    </row>
    <row r="432" spans="3:15" x14ac:dyDescent="0.25">
      <c r="C432" s="25"/>
      <c r="D432" s="25"/>
      <c r="E432" s="25"/>
      <c r="F432" s="72"/>
      <c r="G432" s="25"/>
      <c r="H432" s="208"/>
      <c r="I432" s="208"/>
      <c r="J432" s="202"/>
      <c r="K432" s="202"/>
      <c r="L432" s="202"/>
      <c r="M432" s="202"/>
      <c r="N432" s="25"/>
      <c r="O432" s="72"/>
    </row>
    <row r="433" spans="3:15" x14ac:dyDescent="0.25">
      <c r="C433" s="25"/>
      <c r="D433" s="25"/>
      <c r="E433" s="25"/>
      <c r="F433" s="72"/>
      <c r="G433" s="25"/>
      <c r="H433" s="208"/>
      <c r="I433" s="208"/>
      <c r="J433" s="202"/>
      <c r="K433" s="202"/>
      <c r="L433" s="202"/>
      <c r="M433" s="202"/>
      <c r="N433" s="25"/>
      <c r="O433" s="72"/>
    </row>
    <row r="434" spans="3:15" x14ac:dyDescent="0.25">
      <c r="C434" s="25"/>
      <c r="D434" s="25"/>
      <c r="E434" s="25"/>
      <c r="F434" s="72"/>
      <c r="G434" s="25"/>
      <c r="H434" s="208"/>
      <c r="I434" s="208"/>
      <c r="J434" s="202"/>
      <c r="K434" s="202"/>
      <c r="L434" s="202"/>
      <c r="M434" s="202"/>
      <c r="N434" s="25"/>
      <c r="O434" s="72"/>
    </row>
    <row r="435" spans="3:15" x14ac:dyDescent="0.25">
      <c r="C435" s="25"/>
      <c r="D435" s="25"/>
      <c r="E435" s="25"/>
      <c r="F435" s="72"/>
      <c r="G435" s="25"/>
      <c r="H435" s="208"/>
      <c r="I435" s="208"/>
      <c r="J435" s="202"/>
      <c r="K435" s="202"/>
      <c r="L435" s="202"/>
      <c r="M435" s="202"/>
      <c r="N435" s="25"/>
      <c r="O435" s="72"/>
    </row>
    <row r="436" spans="3:15" x14ac:dyDescent="0.25">
      <c r="C436" s="25"/>
      <c r="D436" s="25"/>
      <c r="E436" s="25"/>
      <c r="F436" s="72"/>
      <c r="G436" s="25"/>
      <c r="H436" s="208"/>
      <c r="I436" s="208"/>
      <c r="J436" s="202"/>
      <c r="K436" s="202"/>
      <c r="L436" s="202"/>
      <c r="M436" s="202"/>
      <c r="N436" s="25"/>
      <c r="O436" s="72"/>
    </row>
    <row r="437" spans="3:15" x14ac:dyDescent="0.25">
      <c r="C437" s="25"/>
      <c r="D437" s="25"/>
      <c r="E437" s="25"/>
      <c r="F437" s="72"/>
      <c r="G437" s="25"/>
      <c r="H437" s="208"/>
      <c r="I437" s="208"/>
      <c r="J437" s="202"/>
      <c r="K437" s="202"/>
      <c r="L437" s="202"/>
      <c r="M437" s="202"/>
      <c r="N437" s="25"/>
      <c r="O437" s="72"/>
    </row>
    <row r="438" spans="3:15" x14ac:dyDescent="0.25">
      <c r="C438" s="25"/>
      <c r="D438" s="25"/>
      <c r="E438" s="25"/>
      <c r="F438" s="72"/>
      <c r="G438" s="25"/>
      <c r="H438" s="208"/>
      <c r="I438" s="208"/>
      <c r="J438" s="202"/>
      <c r="K438" s="202"/>
      <c r="L438" s="202"/>
      <c r="M438" s="202"/>
      <c r="N438" s="25"/>
      <c r="O438" s="72"/>
    </row>
    <row r="439" spans="3:15" x14ac:dyDescent="0.25">
      <c r="C439" s="25"/>
      <c r="D439" s="25"/>
      <c r="E439" s="25"/>
      <c r="F439" s="72"/>
      <c r="G439" s="25"/>
      <c r="H439" s="208"/>
      <c r="I439" s="208"/>
      <c r="J439" s="202"/>
      <c r="K439" s="202"/>
      <c r="L439" s="202"/>
      <c r="M439" s="202"/>
      <c r="N439" s="25"/>
      <c r="O439" s="72"/>
    </row>
    <row r="440" spans="3:15" x14ac:dyDescent="0.25">
      <c r="C440" s="25"/>
      <c r="D440" s="25"/>
      <c r="E440" s="25"/>
      <c r="F440" s="72"/>
      <c r="G440" s="25"/>
      <c r="H440" s="208"/>
      <c r="I440" s="208"/>
      <c r="J440" s="202"/>
      <c r="K440" s="202"/>
      <c r="L440" s="202"/>
      <c r="M440" s="202"/>
      <c r="N440" s="25"/>
      <c r="O440" s="72"/>
    </row>
    <row r="441" spans="3:15" x14ac:dyDescent="0.25">
      <c r="C441" s="25"/>
      <c r="D441" s="25"/>
      <c r="E441" s="25"/>
      <c r="F441" s="72"/>
      <c r="G441" s="25"/>
      <c r="H441" s="208"/>
      <c r="I441" s="208"/>
      <c r="J441" s="202"/>
      <c r="K441" s="202"/>
      <c r="L441" s="202"/>
      <c r="M441" s="202"/>
      <c r="N441" s="25"/>
      <c r="O441" s="72"/>
    </row>
    <row r="442" spans="3:15" x14ac:dyDescent="0.25">
      <c r="C442" s="25"/>
      <c r="D442" s="25"/>
      <c r="E442" s="25"/>
      <c r="F442" s="72"/>
      <c r="G442" s="25"/>
      <c r="H442" s="208"/>
      <c r="I442" s="208"/>
      <c r="J442" s="202"/>
      <c r="K442" s="202"/>
      <c r="L442" s="202"/>
      <c r="M442" s="202"/>
      <c r="N442" s="25"/>
      <c r="O442" s="72"/>
    </row>
    <row r="443" spans="3:15" x14ac:dyDescent="0.25">
      <c r="C443" s="25"/>
      <c r="D443" s="25"/>
      <c r="E443" s="25"/>
      <c r="F443" s="72"/>
      <c r="G443" s="25"/>
      <c r="H443" s="208"/>
      <c r="I443" s="208"/>
      <c r="J443" s="202"/>
      <c r="K443" s="202"/>
      <c r="L443" s="202"/>
      <c r="M443" s="202"/>
      <c r="N443" s="25"/>
      <c r="O443" s="72"/>
    </row>
    <row r="444" spans="3:15" x14ac:dyDescent="0.25">
      <c r="C444" s="25"/>
      <c r="D444" s="25"/>
      <c r="E444" s="25"/>
      <c r="F444" s="72"/>
      <c r="G444" s="25"/>
      <c r="H444" s="208"/>
      <c r="I444" s="208"/>
      <c r="J444" s="202"/>
      <c r="K444" s="202"/>
      <c r="L444" s="202"/>
      <c r="M444" s="202"/>
      <c r="N444" s="25"/>
      <c r="O444" s="72"/>
    </row>
    <row r="445" spans="3:15" x14ac:dyDescent="0.25">
      <c r="C445" s="25"/>
      <c r="D445" s="25"/>
      <c r="E445" s="25"/>
      <c r="F445" s="72"/>
      <c r="G445" s="25"/>
      <c r="H445" s="208"/>
      <c r="I445" s="208"/>
      <c r="J445" s="202"/>
      <c r="K445" s="202"/>
      <c r="L445" s="202"/>
      <c r="M445" s="202"/>
      <c r="N445" s="25"/>
      <c r="O445" s="72"/>
    </row>
    <row r="446" spans="3:15" x14ac:dyDescent="0.25">
      <c r="C446" s="25"/>
      <c r="D446" s="25"/>
      <c r="E446" s="25"/>
      <c r="F446" s="72"/>
      <c r="G446" s="25"/>
      <c r="H446" s="208"/>
      <c r="I446" s="208"/>
      <c r="J446" s="202"/>
      <c r="K446" s="202"/>
      <c r="L446" s="202"/>
      <c r="M446" s="202"/>
      <c r="N446" s="25"/>
      <c r="O446" s="72"/>
    </row>
    <row r="447" spans="3:15" x14ac:dyDescent="0.25">
      <c r="C447" s="25"/>
      <c r="D447" s="25"/>
      <c r="E447" s="25"/>
      <c r="F447" s="72"/>
      <c r="G447" s="25"/>
      <c r="H447" s="208"/>
      <c r="I447" s="208"/>
      <c r="J447" s="202"/>
      <c r="K447" s="202"/>
      <c r="L447" s="202"/>
      <c r="M447" s="202"/>
      <c r="N447" s="25"/>
      <c r="O447" s="72"/>
    </row>
    <row r="448" spans="3:15" x14ac:dyDescent="0.25">
      <c r="C448" s="25"/>
      <c r="D448" s="25"/>
      <c r="E448" s="25"/>
      <c r="F448" s="72"/>
      <c r="G448" s="25"/>
      <c r="H448" s="208"/>
      <c r="I448" s="208"/>
      <c r="J448" s="202"/>
      <c r="K448" s="202"/>
      <c r="L448" s="202"/>
      <c r="M448" s="202"/>
      <c r="N448" s="25"/>
      <c r="O448" s="72"/>
    </row>
    <row r="449" spans="3:15" x14ac:dyDescent="0.25">
      <c r="C449" s="25"/>
      <c r="D449" s="25"/>
      <c r="E449" s="25"/>
      <c r="F449" s="72"/>
      <c r="G449" s="25"/>
      <c r="H449" s="208"/>
      <c r="I449" s="208"/>
      <c r="J449" s="202"/>
      <c r="K449" s="202"/>
      <c r="L449" s="202"/>
      <c r="M449" s="202"/>
      <c r="N449" s="25"/>
      <c r="O449" s="72"/>
    </row>
    <row r="450" spans="3:15" x14ac:dyDescent="0.25">
      <c r="C450" s="25"/>
      <c r="D450" s="25"/>
      <c r="E450" s="25"/>
      <c r="F450" s="72"/>
      <c r="G450" s="25"/>
      <c r="H450" s="208"/>
      <c r="I450" s="208"/>
      <c r="J450" s="202"/>
      <c r="K450" s="202"/>
      <c r="L450" s="202"/>
      <c r="M450" s="202"/>
      <c r="N450" s="25"/>
      <c r="O450" s="72"/>
    </row>
    <row r="451" spans="3:15" x14ac:dyDescent="0.25">
      <c r="C451" s="25"/>
      <c r="D451" s="25"/>
      <c r="E451" s="25"/>
      <c r="F451" s="72"/>
      <c r="G451" s="25"/>
      <c r="H451" s="208"/>
      <c r="I451" s="208"/>
      <c r="J451" s="202"/>
      <c r="K451" s="202"/>
      <c r="L451" s="202"/>
      <c r="M451" s="202"/>
      <c r="N451" s="25"/>
      <c r="O451" s="72"/>
    </row>
    <row r="452" spans="3:15" x14ac:dyDescent="0.25">
      <c r="C452" s="25"/>
      <c r="D452" s="25"/>
      <c r="E452" s="25"/>
      <c r="F452" s="72"/>
      <c r="G452" s="25"/>
      <c r="H452" s="208"/>
      <c r="I452" s="208"/>
      <c r="J452" s="202"/>
      <c r="K452" s="202"/>
      <c r="L452" s="202"/>
      <c r="M452" s="202"/>
      <c r="N452" s="25"/>
      <c r="O452" s="72"/>
    </row>
    <row r="453" spans="3:15" x14ac:dyDescent="0.25">
      <c r="C453" s="25"/>
      <c r="D453" s="25"/>
      <c r="E453" s="25"/>
      <c r="F453" s="72"/>
      <c r="G453" s="25"/>
      <c r="H453" s="208"/>
      <c r="I453" s="208"/>
      <c r="J453" s="202"/>
      <c r="K453" s="202"/>
      <c r="L453" s="202"/>
      <c r="M453" s="202"/>
      <c r="N453" s="25"/>
      <c r="O453" s="72"/>
    </row>
    <row r="454" spans="3:15" x14ac:dyDescent="0.25">
      <c r="C454" s="25"/>
      <c r="D454" s="25"/>
      <c r="E454" s="25"/>
      <c r="F454" s="72"/>
      <c r="G454" s="25"/>
      <c r="H454" s="208"/>
      <c r="I454" s="208"/>
      <c r="J454" s="202"/>
      <c r="K454" s="202"/>
      <c r="L454" s="202"/>
      <c r="M454" s="202"/>
      <c r="N454" s="25"/>
      <c r="O454" s="72"/>
    </row>
    <row r="455" spans="3:15" x14ac:dyDescent="0.25">
      <c r="C455" s="25"/>
      <c r="D455" s="25"/>
      <c r="E455" s="25"/>
      <c r="F455" s="72"/>
      <c r="G455" s="25"/>
      <c r="H455" s="208"/>
      <c r="I455" s="208"/>
      <c r="J455" s="202"/>
      <c r="K455" s="202"/>
      <c r="L455" s="202"/>
      <c r="M455" s="202"/>
      <c r="N455" s="25"/>
      <c r="O455" s="72"/>
    </row>
    <row r="456" spans="3:15" x14ac:dyDescent="0.25">
      <c r="C456" s="25"/>
      <c r="D456" s="25"/>
      <c r="E456" s="25"/>
      <c r="F456" s="72"/>
      <c r="G456" s="25"/>
      <c r="H456" s="208"/>
      <c r="I456" s="208"/>
      <c r="J456" s="202"/>
      <c r="K456" s="202"/>
      <c r="L456" s="202"/>
      <c r="M456" s="202"/>
      <c r="N456" s="25"/>
      <c r="O456" s="72"/>
    </row>
    <row r="457" spans="3:15" x14ac:dyDescent="0.25">
      <c r="C457" s="25"/>
      <c r="D457" s="25"/>
      <c r="E457" s="25"/>
      <c r="F457" s="72"/>
      <c r="G457" s="25"/>
      <c r="H457" s="208"/>
      <c r="I457" s="208"/>
      <c r="J457" s="202"/>
      <c r="K457" s="202"/>
      <c r="L457" s="202"/>
      <c r="M457" s="202"/>
      <c r="N457" s="25"/>
      <c r="O457" s="72"/>
    </row>
    <row r="458" spans="3:15" x14ac:dyDescent="0.25">
      <c r="C458" s="25"/>
      <c r="D458" s="25"/>
      <c r="E458" s="25"/>
      <c r="F458" s="72"/>
      <c r="G458" s="25"/>
      <c r="H458" s="208"/>
      <c r="I458" s="208"/>
      <c r="J458" s="202"/>
      <c r="K458" s="202"/>
      <c r="L458" s="202"/>
      <c r="M458" s="202"/>
      <c r="N458" s="25"/>
      <c r="O458" s="72"/>
    </row>
    <row r="459" spans="3:15" x14ac:dyDescent="0.25">
      <c r="C459" s="25"/>
      <c r="D459" s="25"/>
      <c r="E459" s="25"/>
      <c r="F459" s="72"/>
      <c r="G459" s="25"/>
      <c r="H459" s="208"/>
      <c r="I459" s="208"/>
      <c r="J459" s="202"/>
      <c r="K459" s="202"/>
      <c r="L459" s="202"/>
      <c r="M459" s="202"/>
      <c r="N459" s="25"/>
      <c r="O459" s="72"/>
    </row>
    <row r="460" spans="3:15" x14ac:dyDescent="0.25">
      <c r="C460" s="25"/>
      <c r="D460" s="25"/>
      <c r="E460" s="25"/>
      <c r="F460" s="72"/>
      <c r="G460" s="25"/>
      <c r="H460" s="208"/>
      <c r="I460" s="208"/>
      <c r="J460" s="202"/>
      <c r="K460" s="202"/>
      <c r="L460" s="202"/>
      <c r="M460" s="202"/>
      <c r="N460" s="25"/>
      <c r="O460" s="72"/>
    </row>
    <row r="461" spans="3:15" x14ac:dyDescent="0.25">
      <c r="C461" s="25"/>
      <c r="D461" s="25"/>
      <c r="E461" s="25"/>
      <c r="F461" s="72"/>
      <c r="G461" s="25"/>
      <c r="H461" s="208"/>
      <c r="I461" s="208"/>
      <c r="J461" s="202"/>
      <c r="K461" s="202"/>
      <c r="L461" s="202"/>
      <c r="M461" s="202"/>
      <c r="N461" s="25"/>
      <c r="O461" s="72"/>
    </row>
    <row r="462" spans="3:15" x14ac:dyDescent="0.25">
      <c r="C462" s="25"/>
      <c r="D462" s="25"/>
      <c r="E462" s="25"/>
      <c r="F462" s="72"/>
      <c r="G462" s="25"/>
      <c r="H462" s="208"/>
      <c r="I462" s="208"/>
      <c r="J462" s="202"/>
      <c r="K462" s="202"/>
      <c r="L462" s="202"/>
      <c r="M462" s="202"/>
      <c r="N462" s="25"/>
      <c r="O462" s="72"/>
    </row>
    <row r="463" spans="3:15" x14ac:dyDescent="0.25">
      <c r="C463" s="25"/>
      <c r="D463" s="25"/>
      <c r="E463" s="25"/>
      <c r="F463" s="72"/>
      <c r="G463" s="25"/>
      <c r="H463" s="208"/>
      <c r="I463" s="208"/>
      <c r="J463" s="202"/>
      <c r="K463" s="202"/>
      <c r="L463" s="202"/>
      <c r="M463" s="202"/>
      <c r="N463" s="25"/>
      <c r="O463" s="72"/>
    </row>
    <row r="464" spans="3:15" x14ac:dyDescent="0.25">
      <c r="C464" s="25"/>
      <c r="D464" s="25"/>
      <c r="E464" s="25"/>
      <c r="F464" s="72"/>
      <c r="G464" s="25"/>
      <c r="H464" s="208"/>
      <c r="I464" s="208"/>
      <c r="J464" s="202"/>
      <c r="K464" s="202"/>
      <c r="L464" s="202"/>
      <c r="M464" s="202"/>
      <c r="N464" s="25"/>
      <c r="O464" s="72"/>
    </row>
    <row r="465" spans="3:15" x14ac:dyDescent="0.25">
      <c r="C465" s="25"/>
      <c r="D465" s="25"/>
      <c r="E465" s="25"/>
      <c r="F465" s="72"/>
      <c r="G465" s="25"/>
      <c r="H465" s="208"/>
      <c r="I465" s="208"/>
      <c r="J465" s="202"/>
      <c r="K465" s="202"/>
      <c r="L465" s="202"/>
      <c r="M465" s="202"/>
      <c r="N465" s="25"/>
      <c r="O465" s="72"/>
    </row>
    <row r="466" spans="3:15" x14ac:dyDescent="0.25">
      <c r="C466" s="25"/>
      <c r="D466" s="25"/>
      <c r="E466" s="25"/>
      <c r="F466" s="72"/>
      <c r="G466" s="25"/>
      <c r="H466" s="208"/>
      <c r="I466" s="208"/>
      <c r="J466" s="202"/>
      <c r="K466" s="202"/>
      <c r="L466" s="202"/>
      <c r="M466" s="202"/>
      <c r="N466" s="25"/>
      <c r="O466" s="72"/>
    </row>
    <row r="467" spans="3:15" x14ac:dyDescent="0.25">
      <c r="C467" s="25"/>
      <c r="D467" s="25"/>
      <c r="E467" s="25"/>
      <c r="F467" s="72"/>
      <c r="G467" s="25"/>
      <c r="H467" s="208"/>
      <c r="I467" s="208"/>
      <c r="J467" s="202"/>
      <c r="K467" s="202"/>
      <c r="L467" s="202"/>
      <c r="M467" s="202"/>
      <c r="N467" s="25"/>
      <c r="O467" s="72"/>
    </row>
    <row r="468" spans="3:15" x14ac:dyDescent="0.25">
      <c r="C468" s="25"/>
      <c r="D468" s="25"/>
      <c r="E468" s="25"/>
      <c r="F468" s="72"/>
      <c r="G468" s="25"/>
      <c r="H468" s="208"/>
      <c r="I468" s="208"/>
      <c r="J468" s="202"/>
      <c r="K468" s="202"/>
      <c r="L468" s="202"/>
      <c r="M468" s="202"/>
      <c r="N468" s="25"/>
      <c r="O468" s="72"/>
    </row>
    <row r="469" spans="3:15" x14ac:dyDescent="0.25">
      <c r="C469" s="25"/>
      <c r="D469" s="25"/>
      <c r="E469" s="25"/>
      <c r="F469" s="72"/>
      <c r="G469" s="25"/>
      <c r="H469" s="208"/>
      <c r="I469" s="208"/>
      <c r="J469" s="202"/>
      <c r="K469" s="202"/>
      <c r="L469" s="202"/>
      <c r="M469" s="202"/>
      <c r="N469" s="25"/>
      <c r="O469" s="72"/>
    </row>
    <row r="470" spans="3:15" x14ac:dyDescent="0.25">
      <c r="C470" s="25"/>
      <c r="D470" s="25"/>
      <c r="E470" s="25"/>
      <c r="F470" s="72"/>
      <c r="G470" s="25"/>
      <c r="H470" s="208"/>
      <c r="I470" s="208"/>
      <c r="J470" s="202"/>
      <c r="K470" s="202"/>
      <c r="L470" s="202"/>
      <c r="M470" s="202"/>
      <c r="N470" s="25"/>
      <c r="O470" s="72"/>
    </row>
    <row r="471" spans="3:15" x14ac:dyDescent="0.25">
      <c r="C471" s="25"/>
      <c r="D471" s="25"/>
      <c r="E471" s="25"/>
      <c r="F471" s="72"/>
      <c r="G471" s="25"/>
      <c r="H471" s="208"/>
      <c r="I471" s="208"/>
      <c r="J471" s="202"/>
      <c r="K471" s="202"/>
      <c r="L471" s="202"/>
      <c r="M471" s="202"/>
      <c r="N471" s="25"/>
      <c r="O471" s="72"/>
    </row>
    <row r="472" spans="3:15" x14ac:dyDescent="0.25">
      <c r="C472" s="25"/>
      <c r="D472" s="25"/>
      <c r="E472" s="25"/>
      <c r="F472" s="72"/>
      <c r="G472" s="25"/>
      <c r="H472" s="208"/>
      <c r="I472" s="208"/>
      <c r="J472" s="202"/>
      <c r="K472" s="202"/>
      <c r="L472" s="202"/>
      <c r="M472" s="202"/>
      <c r="N472" s="25"/>
      <c r="O472" s="72"/>
    </row>
    <row r="473" spans="3:15" x14ac:dyDescent="0.25">
      <c r="C473" s="25"/>
      <c r="D473" s="25"/>
      <c r="E473" s="25"/>
      <c r="F473" s="72"/>
      <c r="G473" s="25"/>
      <c r="H473" s="208"/>
      <c r="I473" s="208"/>
      <c r="J473" s="202"/>
      <c r="K473" s="202"/>
      <c r="L473" s="202"/>
      <c r="M473" s="202"/>
      <c r="N473" s="25"/>
      <c r="O473" s="72"/>
    </row>
    <row r="474" spans="3:15" x14ac:dyDescent="0.25">
      <c r="C474" s="25"/>
      <c r="D474" s="25"/>
      <c r="E474" s="25"/>
      <c r="F474" s="72"/>
      <c r="G474" s="25"/>
      <c r="H474" s="208"/>
      <c r="I474" s="208"/>
      <c r="J474" s="202"/>
      <c r="K474" s="202"/>
      <c r="L474" s="202"/>
      <c r="M474" s="202"/>
      <c r="N474" s="25"/>
      <c r="O474" s="72"/>
    </row>
    <row r="475" spans="3:15" x14ac:dyDescent="0.25">
      <c r="C475" s="25"/>
      <c r="D475" s="25"/>
      <c r="E475" s="25"/>
      <c r="F475" s="72"/>
      <c r="G475" s="25"/>
      <c r="H475" s="208"/>
      <c r="I475" s="208"/>
      <c r="J475" s="202"/>
      <c r="K475" s="202"/>
      <c r="L475" s="202"/>
      <c r="M475" s="202"/>
      <c r="N475" s="25"/>
      <c r="O475" s="72"/>
    </row>
    <row r="476" spans="3:15" x14ac:dyDescent="0.25">
      <c r="C476" s="25"/>
      <c r="D476" s="25"/>
      <c r="E476" s="25"/>
      <c r="F476" s="72"/>
      <c r="G476" s="25"/>
      <c r="H476" s="208"/>
      <c r="I476" s="208"/>
      <c r="J476" s="202"/>
      <c r="K476" s="202"/>
      <c r="L476" s="202"/>
      <c r="M476" s="202"/>
      <c r="N476" s="25"/>
      <c r="O476" s="72"/>
    </row>
    <row r="477" spans="3:15" x14ac:dyDescent="0.25">
      <c r="C477" s="25"/>
      <c r="D477" s="25"/>
      <c r="E477" s="25"/>
      <c r="F477" s="72"/>
      <c r="G477" s="25"/>
      <c r="H477" s="208"/>
      <c r="I477" s="208"/>
      <c r="J477" s="202"/>
      <c r="K477" s="202"/>
      <c r="L477" s="202"/>
      <c r="M477" s="202"/>
      <c r="N477" s="25"/>
      <c r="O477" s="72"/>
    </row>
    <row r="478" spans="3:15" x14ac:dyDescent="0.25">
      <c r="C478" s="25"/>
      <c r="D478" s="25"/>
      <c r="E478" s="25"/>
      <c r="F478" s="72"/>
      <c r="G478" s="25"/>
      <c r="H478" s="208"/>
      <c r="I478" s="208"/>
      <c r="J478" s="202"/>
      <c r="K478" s="202"/>
      <c r="L478" s="202"/>
      <c r="M478" s="202"/>
      <c r="N478" s="25"/>
      <c r="O478" s="72"/>
    </row>
    <row r="479" spans="3:15" x14ac:dyDescent="0.25">
      <c r="C479" s="25"/>
      <c r="D479" s="25"/>
      <c r="E479" s="25"/>
      <c r="F479" s="72"/>
      <c r="G479" s="25"/>
      <c r="H479" s="208"/>
      <c r="I479" s="208"/>
      <c r="J479" s="202"/>
      <c r="K479" s="202"/>
      <c r="L479" s="202"/>
      <c r="M479" s="202"/>
      <c r="N479" s="25"/>
      <c r="O479" s="72"/>
    </row>
    <row r="480" spans="3:15" x14ac:dyDescent="0.25">
      <c r="C480" s="25"/>
      <c r="D480" s="25"/>
      <c r="E480" s="25"/>
      <c r="F480" s="72"/>
      <c r="G480" s="25"/>
      <c r="H480" s="208"/>
      <c r="I480" s="208"/>
      <c r="J480" s="202"/>
      <c r="K480" s="202"/>
      <c r="L480" s="202"/>
      <c r="M480" s="202"/>
      <c r="N480" s="25"/>
      <c r="O480" s="72"/>
    </row>
    <row r="481" spans="3:15" x14ac:dyDescent="0.25">
      <c r="C481" s="25"/>
      <c r="D481" s="25"/>
      <c r="E481" s="25"/>
      <c r="F481" s="72"/>
      <c r="G481" s="25"/>
      <c r="H481" s="208"/>
      <c r="I481" s="208"/>
      <c r="J481" s="202"/>
      <c r="K481" s="202"/>
      <c r="L481" s="202"/>
      <c r="M481" s="202"/>
      <c r="N481" s="25"/>
      <c r="O481" s="72"/>
    </row>
    <row r="482" spans="3:15" x14ac:dyDescent="0.25">
      <c r="C482" s="25"/>
      <c r="D482" s="25"/>
      <c r="E482" s="25"/>
      <c r="F482" s="72"/>
      <c r="G482" s="25"/>
      <c r="H482" s="208"/>
      <c r="I482" s="208"/>
      <c r="J482" s="202"/>
      <c r="K482" s="202"/>
      <c r="L482" s="202"/>
      <c r="M482" s="202"/>
      <c r="N482" s="25"/>
      <c r="O482" s="72"/>
    </row>
    <row r="483" spans="3:15" x14ac:dyDescent="0.25">
      <c r="C483" s="25"/>
      <c r="D483" s="25"/>
      <c r="E483" s="25"/>
      <c r="F483" s="72"/>
      <c r="G483" s="25"/>
      <c r="H483" s="208"/>
      <c r="I483" s="208"/>
      <c r="J483" s="202"/>
      <c r="K483" s="202"/>
      <c r="L483" s="202"/>
      <c r="M483" s="202"/>
      <c r="N483" s="25"/>
      <c r="O483" s="72"/>
    </row>
    <row r="484" spans="3:15" x14ac:dyDescent="0.25">
      <c r="C484" s="25"/>
      <c r="D484" s="25"/>
      <c r="E484" s="25"/>
      <c r="F484" s="72"/>
      <c r="G484" s="25"/>
      <c r="H484" s="208"/>
      <c r="I484" s="208"/>
      <c r="J484" s="202"/>
      <c r="K484" s="202"/>
      <c r="L484" s="202"/>
      <c r="M484" s="202"/>
      <c r="N484" s="25"/>
      <c r="O484" s="72"/>
    </row>
    <row r="485" spans="3:15" x14ac:dyDescent="0.25">
      <c r="C485" s="25"/>
      <c r="D485" s="25"/>
      <c r="E485" s="25"/>
      <c r="F485" s="72"/>
      <c r="G485" s="25"/>
      <c r="H485" s="208"/>
      <c r="I485" s="208"/>
      <c r="J485" s="202"/>
      <c r="K485" s="202"/>
      <c r="L485" s="202"/>
      <c r="M485" s="202"/>
      <c r="N485" s="25"/>
      <c r="O485" s="72"/>
    </row>
    <row r="486" spans="3:15" x14ac:dyDescent="0.25">
      <c r="C486" s="25"/>
      <c r="D486" s="25"/>
      <c r="E486" s="25"/>
      <c r="F486" s="72"/>
      <c r="G486" s="25"/>
      <c r="H486" s="208"/>
      <c r="I486" s="208"/>
      <c r="J486" s="202"/>
      <c r="K486" s="202"/>
      <c r="L486" s="202"/>
      <c r="M486" s="202"/>
      <c r="N486" s="25"/>
      <c r="O486" s="72"/>
    </row>
    <row r="487" spans="3:15" x14ac:dyDescent="0.25">
      <c r="C487" s="25"/>
      <c r="D487" s="25"/>
      <c r="E487" s="25"/>
      <c r="F487" s="72"/>
      <c r="G487" s="25"/>
      <c r="H487" s="208"/>
      <c r="I487" s="208"/>
      <c r="J487" s="202"/>
      <c r="K487" s="202"/>
      <c r="L487" s="202"/>
      <c r="M487" s="202"/>
      <c r="N487" s="25"/>
      <c r="O487" s="72"/>
    </row>
    <row r="488" spans="3:15" x14ac:dyDescent="0.25">
      <c r="C488" s="25"/>
      <c r="D488" s="25"/>
      <c r="E488" s="25"/>
      <c r="F488" s="72"/>
      <c r="G488" s="25"/>
      <c r="H488" s="208"/>
      <c r="I488" s="208"/>
      <c r="J488" s="202"/>
      <c r="K488" s="202"/>
      <c r="L488" s="202"/>
      <c r="M488" s="202"/>
      <c r="N488" s="25"/>
      <c r="O488" s="72"/>
    </row>
    <row r="489" spans="3:15" x14ac:dyDescent="0.25">
      <c r="C489" s="25"/>
      <c r="D489" s="25"/>
      <c r="E489" s="25"/>
      <c r="F489" s="72"/>
      <c r="G489" s="25"/>
      <c r="H489" s="208"/>
      <c r="I489" s="208"/>
      <c r="J489" s="202"/>
      <c r="K489" s="202"/>
      <c r="L489" s="202"/>
      <c r="M489" s="202"/>
      <c r="N489" s="25"/>
      <c r="O489" s="72"/>
    </row>
    <row r="490" spans="3:15" x14ac:dyDescent="0.25">
      <c r="C490" s="25"/>
      <c r="D490" s="25"/>
      <c r="E490" s="25"/>
      <c r="F490" s="72"/>
      <c r="G490" s="25"/>
      <c r="H490" s="208"/>
      <c r="I490" s="208"/>
      <c r="J490" s="202"/>
      <c r="K490" s="202"/>
      <c r="L490" s="202"/>
      <c r="M490" s="202"/>
      <c r="N490" s="25"/>
      <c r="O490" s="72"/>
    </row>
    <row r="491" spans="3:15" x14ac:dyDescent="0.25">
      <c r="C491" s="25"/>
      <c r="D491" s="25"/>
      <c r="E491" s="25"/>
      <c r="F491" s="72"/>
      <c r="G491" s="25"/>
      <c r="H491" s="208"/>
      <c r="I491" s="208"/>
      <c r="J491" s="202"/>
      <c r="K491" s="202"/>
      <c r="L491" s="202"/>
      <c r="M491" s="202"/>
      <c r="N491" s="25"/>
      <c r="O491" s="72"/>
    </row>
    <row r="492" spans="3:15" x14ac:dyDescent="0.25">
      <c r="C492" s="25"/>
      <c r="D492" s="25"/>
      <c r="E492" s="25"/>
      <c r="F492" s="72"/>
      <c r="G492" s="25"/>
      <c r="H492" s="208"/>
      <c r="I492" s="208"/>
      <c r="J492" s="202"/>
      <c r="K492" s="202"/>
      <c r="L492" s="202"/>
      <c r="M492" s="202"/>
      <c r="N492" s="25"/>
      <c r="O492" s="72"/>
    </row>
    <row r="493" spans="3:15" x14ac:dyDescent="0.25">
      <c r="C493" s="25"/>
      <c r="D493" s="25"/>
      <c r="E493" s="25"/>
      <c r="F493" s="72"/>
      <c r="G493" s="25"/>
      <c r="H493" s="208"/>
      <c r="I493" s="208"/>
      <c r="J493" s="202"/>
      <c r="K493" s="202"/>
      <c r="L493" s="202"/>
      <c r="M493" s="202"/>
      <c r="N493" s="25"/>
      <c r="O493" s="72"/>
    </row>
    <row r="494" spans="3:15" x14ac:dyDescent="0.25">
      <c r="C494" s="25"/>
      <c r="D494" s="25"/>
      <c r="E494" s="25"/>
      <c r="F494" s="72"/>
      <c r="G494" s="25"/>
      <c r="H494" s="208"/>
      <c r="I494" s="208"/>
      <c r="J494" s="202"/>
      <c r="K494" s="202"/>
      <c r="L494" s="202"/>
      <c r="M494" s="202"/>
      <c r="N494" s="25"/>
      <c r="O494" s="72"/>
    </row>
    <row r="495" spans="3:15" x14ac:dyDescent="0.25">
      <c r="C495" s="25"/>
      <c r="D495" s="25"/>
      <c r="E495" s="25"/>
      <c r="F495" s="72"/>
      <c r="G495" s="25"/>
      <c r="H495" s="208"/>
      <c r="I495" s="208"/>
      <c r="J495" s="202"/>
      <c r="K495" s="202"/>
      <c r="L495" s="202"/>
      <c r="M495" s="202"/>
      <c r="N495" s="25"/>
      <c r="O495" s="72"/>
    </row>
    <row r="496" spans="3:15" x14ac:dyDescent="0.25">
      <c r="C496" s="25"/>
      <c r="D496" s="25"/>
      <c r="E496" s="25"/>
      <c r="F496" s="72"/>
      <c r="G496" s="25"/>
      <c r="H496" s="208"/>
      <c r="I496" s="208"/>
      <c r="J496" s="202"/>
      <c r="K496" s="202"/>
      <c r="L496" s="202"/>
      <c r="M496" s="202"/>
      <c r="N496" s="25"/>
      <c r="O496" s="72"/>
    </row>
    <row r="497" spans="3:15" x14ac:dyDescent="0.25">
      <c r="C497" s="25"/>
      <c r="D497" s="25"/>
      <c r="E497" s="25"/>
      <c r="F497" s="72"/>
      <c r="G497" s="25"/>
      <c r="H497" s="208"/>
      <c r="I497" s="208"/>
      <c r="J497" s="202"/>
      <c r="K497" s="202"/>
      <c r="L497" s="202"/>
      <c r="M497" s="202"/>
      <c r="N497" s="25"/>
      <c r="O497" s="72"/>
    </row>
    <row r="498" spans="3:15" x14ac:dyDescent="0.25">
      <c r="C498" s="25"/>
      <c r="D498" s="25"/>
      <c r="E498" s="25"/>
      <c r="F498" s="72"/>
      <c r="G498" s="25"/>
      <c r="H498" s="208"/>
      <c r="I498" s="208"/>
      <c r="J498" s="202"/>
      <c r="K498" s="202"/>
      <c r="L498" s="202"/>
      <c r="M498" s="202"/>
      <c r="N498" s="25"/>
      <c r="O498" s="72"/>
    </row>
    <row r="499" spans="3:15" x14ac:dyDescent="0.25">
      <c r="C499" s="25"/>
      <c r="D499" s="25"/>
      <c r="E499" s="25"/>
      <c r="F499" s="72"/>
      <c r="G499" s="25"/>
      <c r="H499" s="208"/>
      <c r="I499" s="208"/>
      <c r="J499" s="202"/>
      <c r="K499" s="202"/>
      <c r="L499" s="202"/>
      <c r="M499" s="202"/>
      <c r="N499" s="25"/>
      <c r="O499" s="72"/>
    </row>
    <row r="500" spans="3:15" x14ac:dyDescent="0.25">
      <c r="C500" s="25"/>
      <c r="D500" s="25"/>
      <c r="E500" s="25"/>
      <c r="F500" s="72"/>
      <c r="G500" s="25"/>
      <c r="H500" s="208"/>
      <c r="I500" s="208"/>
      <c r="J500" s="202"/>
      <c r="K500" s="202"/>
      <c r="L500" s="202"/>
      <c r="M500" s="202"/>
      <c r="N500" s="25"/>
      <c r="O500" s="72"/>
    </row>
    <row r="501" spans="3:15" x14ac:dyDescent="0.25">
      <c r="C501" s="25"/>
      <c r="D501" s="25"/>
      <c r="E501" s="25"/>
      <c r="F501" s="72"/>
      <c r="G501" s="25"/>
      <c r="H501" s="208"/>
      <c r="I501" s="208"/>
      <c r="J501" s="202"/>
      <c r="K501" s="202"/>
      <c r="L501" s="202"/>
      <c r="M501" s="202"/>
      <c r="N501" s="25"/>
      <c r="O501" s="72"/>
    </row>
    <row r="502" spans="3:15" x14ac:dyDescent="0.25">
      <c r="C502" s="25"/>
      <c r="D502" s="25"/>
      <c r="E502" s="25"/>
      <c r="F502" s="72"/>
      <c r="G502" s="25"/>
      <c r="H502" s="208"/>
      <c r="I502" s="208"/>
      <c r="J502" s="202"/>
      <c r="K502" s="202"/>
      <c r="L502" s="202"/>
      <c r="M502" s="202"/>
      <c r="N502" s="25"/>
      <c r="O502" s="72"/>
    </row>
    <row r="503" spans="3:15" x14ac:dyDescent="0.25">
      <c r="C503" s="25"/>
      <c r="D503" s="25"/>
      <c r="E503" s="25"/>
      <c r="F503" s="72"/>
      <c r="G503" s="25"/>
      <c r="H503" s="208"/>
      <c r="I503" s="208"/>
      <c r="J503" s="202"/>
      <c r="K503" s="202"/>
      <c r="L503" s="202"/>
      <c r="M503" s="202"/>
      <c r="N503" s="25"/>
      <c r="O503" s="72"/>
    </row>
    <row r="504" spans="3:15" x14ac:dyDescent="0.25">
      <c r="C504" s="25"/>
      <c r="D504" s="25"/>
      <c r="E504" s="25"/>
      <c r="F504" s="72"/>
      <c r="G504" s="25"/>
      <c r="H504" s="208"/>
      <c r="I504" s="208"/>
      <c r="J504" s="202"/>
      <c r="K504" s="202"/>
      <c r="L504" s="202"/>
      <c r="M504" s="202"/>
      <c r="N504" s="25"/>
      <c r="O504" s="72"/>
    </row>
    <row r="505" spans="3:15" x14ac:dyDescent="0.25">
      <c r="C505" s="25"/>
      <c r="D505" s="25"/>
      <c r="E505" s="25"/>
      <c r="F505" s="72"/>
      <c r="G505" s="25"/>
      <c r="H505" s="208"/>
      <c r="I505" s="208"/>
      <c r="J505" s="202"/>
      <c r="K505" s="202"/>
      <c r="L505" s="202"/>
      <c r="M505" s="202"/>
      <c r="N505" s="25"/>
      <c r="O505" s="72"/>
    </row>
    <row r="506" spans="3:15" x14ac:dyDescent="0.25">
      <c r="C506" s="25"/>
      <c r="D506" s="25"/>
      <c r="E506" s="25"/>
      <c r="F506" s="72"/>
      <c r="G506" s="25"/>
      <c r="H506" s="208"/>
      <c r="I506" s="208"/>
      <c r="J506" s="202"/>
      <c r="K506" s="202"/>
      <c r="L506" s="202"/>
      <c r="M506" s="202"/>
      <c r="N506" s="25"/>
      <c r="O506" s="72"/>
    </row>
    <row r="507" spans="3:15" x14ac:dyDescent="0.25">
      <c r="C507" s="25"/>
      <c r="D507" s="25"/>
      <c r="E507" s="25"/>
      <c r="F507" s="72"/>
      <c r="G507" s="25"/>
      <c r="H507" s="208"/>
      <c r="I507" s="208"/>
      <c r="J507" s="202"/>
      <c r="K507" s="202"/>
      <c r="L507" s="202"/>
      <c r="M507" s="202"/>
      <c r="N507" s="25"/>
      <c r="O507" s="72"/>
    </row>
    <row r="508" spans="3:15" x14ac:dyDescent="0.25">
      <c r="C508" s="25"/>
      <c r="D508" s="25"/>
      <c r="E508" s="25"/>
      <c r="F508" s="72"/>
      <c r="G508" s="25"/>
      <c r="H508" s="208"/>
      <c r="I508" s="208"/>
      <c r="J508" s="202"/>
      <c r="K508" s="202"/>
      <c r="L508" s="202"/>
      <c r="M508" s="202"/>
      <c r="N508" s="25"/>
      <c r="O508" s="72"/>
    </row>
    <row r="509" spans="3:15" x14ac:dyDescent="0.25">
      <c r="C509" s="25"/>
      <c r="D509" s="25"/>
      <c r="E509" s="25"/>
      <c r="F509" s="72"/>
      <c r="G509" s="25"/>
      <c r="H509" s="208"/>
      <c r="I509" s="208"/>
      <c r="J509" s="202"/>
      <c r="K509" s="202"/>
      <c r="L509" s="202"/>
      <c r="M509" s="202"/>
      <c r="N509" s="25"/>
      <c r="O509" s="72"/>
    </row>
    <row r="510" spans="3:15" x14ac:dyDescent="0.25">
      <c r="C510" s="25"/>
      <c r="D510" s="25"/>
      <c r="E510" s="25"/>
      <c r="F510" s="72"/>
      <c r="G510" s="25"/>
      <c r="H510" s="208"/>
      <c r="I510" s="208"/>
      <c r="J510" s="202"/>
      <c r="K510" s="202"/>
      <c r="L510" s="202"/>
      <c r="M510" s="202"/>
      <c r="N510" s="25"/>
      <c r="O510" s="72"/>
    </row>
    <row r="511" spans="3:15" x14ac:dyDescent="0.25">
      <c r="C511" s="25"/>
      <c r="D511" s="25"/>
      <c r="E511" s="25"/>
      <c r="F511" s="72"/>
      <c r="G511" s="25"/>
      <c r="H511" s="208"/>
      <c r="I511" s="208"/>
      <c r="J511" s="202"/>
      <c r="K511" s="202"/>
      <c r="L511" s="202"/>
      <c r="M511" s="202"/>
      <c r="N511" s="25"/>
      <c r="O511" s="72"/>
    </row>
    <row r="512" spans="3:15" x14ac:dyDescent="0.25">
      <c r="C512" s="25"/>
      <c r="D512" s="25"/>
      <c r="E512" s="25"/>
      <c r="F512" s="72"/>
      <c r="G512" s="25"/>
      <c r="H512" s="208"/>
      <c r="I512" s="208"/>
      <c r="J512" s="202"/>
      <c r="K512" s="202"/>
      <c r="L512" s="202"/>
      <c r="M512" s="202"/>
      <c r="N512" s="25"/>
      <c r="O512" s="72"/>
    </row>
    <row r="513" spans="3:15" x14ac:dyDescent="0.25">
      <c r="C513" s="25"/>
      <c r="D513" s="25"/>
      <c r="E513" s="25"/>
      <c r="F513" s="72"/>
      <c r="G513" s="25"/>
      <c r="H513" s="208"/>
      <c r="I513" s="208"/>
      <c r="J513" s="202"/>
      <c r="K513" s="202"/>
      <c r="L513" s="202"/>
      <c r="M513" s="202"/>
      <c r="N513" s="25"/>
      <c r="O513" s="72"/>
    </row>
    <row r="514" spans="3:15" x14ac:dyDescent="0.25">
      <c r="C514" s="25"/>
      <c r="D514" s="25"/>
      <c r="E514" s="25"/>
      <c r="F514" s="72"/>
      <c r="G514" s="25"/>
      <c r="H514" s="208"/>
      <c r="I514" s="208"/>
      <c r="J514" s="202"/>
      <c r="K514" s="202"/>
      <c r="L514" s="202"/>
      <c r="M514" s="202"/>
      <c r="N514" s="25"/>
      <c r="O514" s="72"/>
    </row>
    <row r="515" spans="3:15" x14ac:dyDescent="0.25">
      <c r="C515" s="25"/>
      <c r="D515" s="25"/>
      <c r="E515" s="25"/>
      <c r="F515" s="72"/>
      <c r="G515" s="25"/>
      <c r="H515" s="208"/>
      <c r="I515" s="208"/>
      <c r="J515" s="202"/>
      <c r="K515" s="202"/>
      <c r="L515" s="202"/>
      <c r="M515" s="202"/>
      <c r="N515" s="25"/>
      <c r="O515" s="72"/>
    </row>
    <row r="516" spans="3:15" x14ac:dyDescent="0.25">
      <c r="C516" s="25"/>
      <c r="D516" s="25"/>
      <c r="E516" s="25"/>
      <c r="F516" s="72"/>
      <c r="G516" s="25"/>
      <c r="H516" s="208"/>
      <c r="I516" s="208"/>
      <c r="J516" s="202"/>
      <c r="K516" s="202"/>
      <c r="L516" s="202"/>
      <c r="M516" s="202"/>
      <c r="N516" s="25"/>
      <c r="O516" s="72"/>
    </row>
    <row r="517" spans="3:15" x14ac:dyDescent="0.25">
      <c r="C517" s="25"/>
      <c r="D517" s="25"/>
      <c r="E517" s="25"/>
      <c r="F517" s="72"/>
      <c r="G517" s="25"/>
      <c r="H517" s="208"/>
      <c r="I517" s="208"/>
      <c r="J517" s="202"/>
      <c r="K517" s="202"/>
      <c r="L517" s="202"/>
      <c r="M517" s="202"/>
      <c r="N517" s="25"/>
      <c r="O517" s="72"/>
    </row>
    <row r="518" spans="3:15" x14ac:dyDescent="0.25">
      <c r="C518" s="25"/>
      <c r="D518" s="25"/>
      <c r="E518" s="25"/>
      <c r="F518" s="72"/>
      <c r="G518" s="25"/>
      <c r="H518" s="208"/>
      <c r="I518" s="208"/>
      <c r="J518" s="202"/>
      <c r="K518" s="202"/>
      <c r="L518" s="202"/>
      <c r="M518" s="202"/>
      <c r="N518" s="25"/>
      <c r="O518" s="72"/>
    </row>
    <row r="519" spans="3:15" x14ac:dyDescent="0.25">
      <c r="C519" s="25"/>
      <c r="D519" s="25"/>
      <c r="E519" s="25"/>
      <c r="F519" s="72"/>
      <c r="G519" s="25"/>
      <c r="H519" s="208"/>
      <c r="I519" s="208"/>
      <c r="J519" s="202"/>
      <c r="K519" s="202"/>
      <c r="L519" s="202"/>
      <c r="M519" s="202"/>
      <c r="N519" s="25"/>
      <c r="O519" s="72"/>
    </row>
    <row r="520" spans="3:15" x14ac:dyDescent="0.25">
      <c r="C520" s="25"/>
      <c r="D520" s="25"/>
      <c r="E520" s="25"/>
      <c r="F520" s="72"/>
      <c r="G520" s="25"/>
      <c r="H520" s="208"/>
      <c r="I520" s="208"/>
      <c r="J520" s="202"/>
      <c r="K520" s="202"/>
      <c r="L520" s="202"/>
      <c r="M520" s="202"/>
      <c r="N520" s="25"/>
      <c r="O520" s="72"/>
    </row>
    <row r="521" spans="3:15" x14ac:dyDescent="0.25">
      <c r="C521" s="25"/>
      <c r="D521" s="25"/>
      <c r="E521" s="25"/>
      <c r="F521" s="72"/>
      <c r="G521" s="25"/>
      <c r="H521" s="208"/>
      <c r="I521" s="208"/>
      <c r="J521" s="202"/>
      <c r="K521" s="202"/>
      <c r="L521" s="202"/>
      <c r="M521" s="202"/>
      <c r="N521" s="25"/>
      <c r="O521" s="72"/>
    </row>
    <row r="522" spans="3:15" x14ac:dyDescent="0.25">
      <c r="C522" s="25"/>
      <c r="D522" s="25"/>
      <c r="E522" s="25"/>
      <c r="F522" s="72"/>
      <c r="G522" s="25"/>
      <c r="H522" s="208"/>
      <c r="I522" s="208"/>
      <c r="J522" s="202"/>
      <c r="K522" s="202"/>
      <c r="L522" s="202"/>
      <c r="M522" s="202"/>
      <c r="N522" s="25"/>
      <c r="O522" s="72"/>
    </row>
    <row r="523" spans="3:15" x14ac:dyDescent="0.25">
      <c r="C523" s="25"/>
      <c r="D523" s="25"/>
      <c r="E523" s="25"/>
      <c r="F523" s="72"/>
      <c r="G523" s="25"/>
      <c r="H523" s="208"/>
      <c r="I523" s="208"/>
      <c r="J523" s="202"/>
      <c r="K523" s="202"/>
      <c r="L523" s="202"/>
      <c r="M523" s="202"/>
      <c r="N523" s="25"/>
      <c r="O523" s="72"/>
    </row>
    <row r="524" spans="3:15" x14ac:dyDescent="0.25">
      <c r="C524" s="25"/>
      <c r="D524" s="25"/>
      <c r="E524" s="25"/>
      <c r="F524" s="72"/>
      <c r="G524" s="25"/>
      <c r="H524" s="208"/>
      <c r="I524" s="208"/>
      <c r="J524" s="202"/>
      <c r="K524" s="202"/>
      <c r="L524" s="202"/>
      <c r="M524" s="202"/>
      <c r="N524" s="25"/>
      <c r="O524" s="72"/>
    </row>
    <row r="525" spans="3:15" x14ac:dyDescent="0.25">
      <c r="C525" s="25"/>
      <c r="D525" s="25"/>
      <c r="E525" s="25"/>
      <c r="F525" s="72"/>
      <c r="G525" s="25"/>
      <c r="H525" s="208"/>
      <c r="I525" s="208"/>
      <c r="J525" s="202"/>
      <c r="K525" s="202"/>
      <c r="L525" s="202"/>
      <c r="M525" s="202"/>
      <c r="N525" s="25"/>
      <c r="O525" s="72"/>
    </row>
    <row r="526" spans="3:15" x14ac:dyDescent="0.25">
      <c r="C526" s="25"/>
      <c r="D526" s="25"/>
      <c r="E526" s="25"/>
      <c r="F526" s="72"/>
      <c r="G526" s="25"/>
      <c r="H526" s="208"/>
      <c r="I526" s="208"/>
      <c r="J526" s="202"/>
      <c r="K526" s="202"/>
      <c r="L526" s="202"/>
      <c r="M526" s="202"/>
      <c r="N526" s="25"/>
      <c r="O526" s="72"/>
    </row>
    <row r="527" spans="3:15" x14ac:dyDescent="0.25">
      <c r="C527" s="25"/>
      <c r="D527" s="25"/>
      <c r="E527" s="25"/>
      <c r="F527" s="72"/>
      <c r="G527" s="25"/>
      <c r="H527" s="208"/>
      <c r="I527" s="208"/>
      <c r="J527" s="202"/>
      <c r="K527" s="202"/>
      <c r="L527" s="202"/>
      <c r="M527" s="202"/>
      <c r="N527" s="25"/>
      <c r="O527" s="72"/>
    </row>
    <row r="528" spans="3:15" x14ac:dyDescent="0.25">
      <c r="C528" s="25"/>
      <c r="D528" s="25"/>
      <c r="E528" s="25"/>
      <c r="F528" s="72"/>
      <c r="G528" s="25"/>
      <c r="H528" s="208"/>
      <c r="I528" s="208"/>
      <c r="J528" s="202"/>
      <c r="K528" s="202"/>
      <c r="L528" s="202"/>
      <c r="M528" s="202"/>
      <c r="N528" s="25"/>
      <c r="O528" s="72"/>
    </row>
    <row r="529" spans="3:15" x14ac:dyDescent="0.25">
      <c r="C529" s="25"/>
      <c r="D529" s="25"/>
      <c r="E529" s="25"/>
      <c r="F529" s="72"/>
      <c r="G529" s="25"/>
      <c r="H529" s="208"/>
      <c r="I529" s="208"/>
      <c r="J529" s="202"/>
      <c r="K529" s="202"/>
      <c r="L529" s="202"/>
      <c r="M529" s="202"/>
      <c r="N529" s="25"/>
      <c r="O529" s="72"/>
    </row>
    <row r="530" spans="3:15" x14ac:dyDescent="0.25">
      <c r="C530" s="25"/>
      <c r="D530" s="25"/>
      <c r="E530" s="25"/>
      <c r="F530" s="72"/>
      <c r="G530" s="25"/>
      <c r="H530" s="208"/>
      <c r="I530" s="208"/>
      <c r="J530" s="202"/>
      <c r="K530" s="202"/>
      <c r="L530" s="202"/>
      <c r="M530" s="202"/>
      <c r="N530" s="25"/>
      <c r="O530" s="72"/>
    </row>
    <row r="531" spans="3:15" x14ac:dyDescent="0.25">
      <c r="C531" s="25"/>
      <c r="D531" s="25"/>
      <c r="E531" s="25"/>
      <c r="F531" s="72"/>
      <c r="G531" s="25"/>
      <c r="H531" s="208"/>
      <c r="I531" s="208"/>
      <c r="J531" s="202"/>
      <c r="K531" s="202"/>
      <c r="L531" s="202"/>
      <c r="M531" s="202"/>
      <c r="N531" s="25"/>
      <c r="O531" s="72"/>
    </row>
    <row r="532" spans="3:15" x14ac:dyDescent="0.25">
      <c r="C532" s="25"/>
      <c r="D532" s="25"/>
      <c r="E532" s="25"/>
      <c r="F532" s="72"/>
      <c r="G532" s="25"/>
      <c r="H532" s="208"/>
      <c r="I532" s="208"/>
      <c r="J532" s="202"/>
      <c r="K532" s="202"/>
      <c r="L532" s="202"/>
      <c r="M532" s="202"/>
      <c r="N532" s="25"/>
      <c r="O532" s="72"/>
    </row>
    <row r="533" spans="3:15" x14ac:dyDescent="0.25">
      <c r="C533" s="25"/>
      <c r="D533" s="25"/>
      <c r="E533" s="25"/>
      <c r="F533" s="72"/>
      <c r="G533" s="25"/>
      <c r="H533" s="208"/>
      <c r="I533" s="208"/>
      <c r="J533" s="202"/>
      <c r="K533" s="202"/>
      <c r="L533" s="202"/>
      <c r="M533" s="202"/>
      <c r="N533" s="25"/>
      <c r="O533" s="72"/>
    </row>
    <row r="534" spans="3:15" x14ac:dyDescent="0.25">
      <c r="C534" s="25"/>
      <c r="D534" s="25"/>
      <c r="E534" s="25"/>
      <c r="F534" s="72"/>
      <c r="G534" s="25"/>
      <c r="H534" s="208"/>
      <c r="I534" s="208"/>
      <c r="J534" s="202"/>
      <c r="K534" s="202"/>
      <c r="L534" s="202"/>
      <c r="M534" s="202"/>
      <c r="N534" s="25"/>
      <c r="O534" s="72"/>
    </row>
    <row r="535" spans="3:15" x14ac:dyDescent="0.25">
      <c r="C535" s="25"/>
      <c r="D535" s="25"/>
      <c r="E535" s="25"/>
      <c r="F535" s="72"/>
      <c r="G535" s="25"/>
      <c r="H535" s="208"/>
      <c r="I535" s="208"/>
      <c r="J535" s="202"/>
      <c r="K535" s="202"/>
      <c r="L535" s="202"/>
      <c r="M535" s="202"/>
      <c r="N535" s="25"/>
      <c r="O535" s="72"/>
    </row>
    <row r="536" spans="3:15" x14ac:dyDescent="0.25">
      <c r="C536" s="25"/>
      <c r="D536" s="25"/>
      <c r="E536" s="25"/>
      <c r="F536" s="72"/>
      <c r="G536" s="25"/>
      <c r="H536" s="208"/>
      <c r="I536" s="208"/>
      <c r="J536" s="202"/>
      <c r="K536" s="202"/>
      <c r="L536" s="202"/>
      <c r="M536" s="202"/>
      <c r="N536" s="25"/>
      <c r="O536" s="72"/>
    </row>
    <row r="537" spans="3:15" x14ac:dyDescent="0.25">
      <c r="C537" s="25"/>
      <c r="D537" s="25"/>
      <c r="E537" s="25"/>
      <c r="F537" s="72"/>
      <c r="G537" s="25"/>
      <c r="H537" s="208"/>
      <c r="I537" s="208"/>
      <c r="J537" s="202"/>
      <c r="K537" s="202"/>
      <c r="L537" s="202"/>
      <c r="M537" s="202"/>
      <c r="N537" s="25"/>
      <c r="O537" s="72"/>
    </row>
    <row r="538" spans="3:15" x14ac:dyDescent="0.25">
      <c r="C538" s="25"/>
      <c r="D538" s="25"/>
      <c r="E538" s="25"/>
      <c r="F538" s="72"/>
      <c r="G538" s="25"/>
      <c r="H538" s="208"/>
      <c r="I538" s="208"/>
      <c r="J538" s="202"/>
      <c r="K538" s="202"/>
      <c r="L538" s="202"/>
      <c r="M538" s="202"/>
      <c r="N538" s="25"/>
      <c r="O538" s="72"/>
    </row>
    <row r="539" spans="3:15" x14ac:dyDescent="0.25">
      <c r="C539" s="25"/>
      <c r="D539" s="25"/>
      <c r="E539" s="25"/>
      <c r="F539" s="72"/>
      <c r="G539" s="25"/>
      <c r="H539" s="208"/>
      <c r="I539" s="208"/>
      <c r="J539" s="202"/>
      <c r="K539" s="202"/>
      <c r="L539" s="202"/>
      <c r="M539" s="202"/>
      <c r="N539" s="25"/>
      <c r="O539" s="72"/>
    </row>
    <row r="540" spans="3:15" x14ac:dyDescent="0.25">
      <c r="C540" s="25"/>
      <c r="D540" s="25"/>
      <c r="E540" s="25"/>
      <c r="F540" s="72"/>
      <c r="G540" s="25"/>
      <c r="H540" s="208"/>
      <c r="I540" s="208"/>
      <c r="J540" s="202"/>
      <c r="K540" s="202"/>
      <c r="L540" s="202"/>
      <c r="M540" s="202"/>
      <c r="N540" s="25"/>
      <c r="O540" s="72"/>
    </row>
    <row r="541" spans="3:15" x14ac:dyDescent="0.25">
      <c r="C541" s="25"/>
      <c r="D541" s="25"/>
      <c r="E541" s="25"/>
      <c r="F541" s="72"/>
      <c r="G541" s="25"/>
      <c r="H541" s="208"/>
      <c r="I541" s="208"/>
      <c r="J541" s="202"/>
      <c r="K541" s="202"/>
      <c r="L541" s="202"/>
      <c r="M541" s="202"/>
      <c r="N541" s="25"/>
      <c r="O541" s="72"/>
    </row>
    <row r="542" spans="3:15" x14ac:dyDescent="0.25">
      <c r="C542" s="25"/>
      <c r="D542" s="25"/>
      <c r="E542" s="25"/>
      <c r="F542" s="72"/>
      <c r="G542" s="25"/>
      <c r="H542" s="208"/>
      <c r="I542" s="208"/>
      <c r="J542" s="202"/>
      <c r="K542" s="202"/>
      <c r="L542" s="202"/>
      <c r="M542" s="202"/>
      <c r="N542" s="25"/>
      <c r="O542" s="72"/>
    </row>
    <row r="543" spans="3:15" x14ac:dyDescent="0.25">
      <c r="C543" s="25"/>
      <c r="D543" s="25"/>
      <c r="E543" s="25"/>
      <c r="F543" s="72"/>
      <c r="G543" s="25"/>
      <c r="H543" s="208"/>
      <c r="I543" s="208"/>
      <c r="J543" s="202"/>
      <c r="K543" s="202"/>
      <c r="L543" s="202"/>
      <c r="M543" s="202"/>
      <c r="N543" s="25"/>
      <c r="O543" s="72"/>
    </row>
    <row r="544" spans="3:15" x14ac:dyDescent="0.25">
      <c r="C544" s="25"/>
      <c r="D544" s="25"/>
      <c r="E544" s="25"/>
      <c r="F544" s="72"/>
      <c r="G544" s="25"/>
      <c r="H544" s="208"/>
      <c r="I544" s="208"/>
      <c r="J544" s="202"/>
      <c r="K544" s="202"/>
      <c r="L544" s="202"/>
      <c r="M544" s="202"/>
      <c r="N544" s="25"/>
      <c r="O544" s="72"/>
    </row>
    <row r="545" spans="3:15" x14ac:dyDescent="0.25">
      <c r="C545" s="25"/>
      <c r="D545" s="25"/>
      <c r="E545" s="25"/>
      <c r="F545" s="72"/>
      <c r="G545" s="25"/>
      <c r="H545" s="208"/>
      <c r="I545" s="208"/>
      <c r="J545" s="202"/>
      <c r="K545" s="202"/>
      <c r="L545" s="202"/>
      <c r="M545" s="202"/>
      <c r="N545" s="25"/>
      <c r="O545" s="72"/>
    </row>
    <row r="546" spans="3:15" x14ac:dyDescent="0.25">
      <c r="C546" s="25"/>
      <c r="D546" s="25"/>
      <c r="E546" s="25"/>
      <c r="F546" s="72"/>
      <c r="G546" s="25"/>
      <c r="H546" s="208"/>
      <c r="I546" s="208"/>
      <c r="J546" s="202"/>
      <c r="K546" s="202"/>
      <c r="L546" s="202"/>
      <c r="M546" s="202"/>
      <c r="N546" s="25"/>
      <c r="O546" s="72"/>
    </row>
    <row r="547" spans="3:15" x14ac:dyDescent="0.25">
      <c r="C547" s="25"/>
      <c r="D547" s="25"/>
      <c r="E547" s="25"/>
      <c r="F547" s="72"/>
      <c r="G547" s="25"/>
      <c r="H547" s="208"/>
      <c r="I547" s="208"/>
      <c r="J547" s="202"/>
      <c r="K547" s="202"/>
      <c r="L547" s="202"/>
      <c r="M547" s="202"/>
      <c r="N547" s="25"/>
      <c r="O547" s="72"/>
    </row>
    <row r="548" spans="3:15" x14ac:dyDescent="0.25">
      <c r="C548" s="25"/>
      <c r="D548" s="25"/>
      <c r="E548" s="25"/>
      <c r="F548" s="72"/>
      <c r="G548" s="25"/>
      <c r="H548" s="208"/>
      <c r="I548" s="208"/>
      <c r="J548" s="202"/>
      <c r="K548" s="202"/>
      <c r="L548" s="202"/>
      <c r="M548" s="202"/>
      <c r="N548" s="25"/>
      <c r="O548" s="72"/>
    </row>
    <row r="549" spans="3:15" x14ac:dyDescent="0.25">
      <c r="C549" s="25"/>
      <c r="D549" s="25"/>
      <c r="E549" s="25"/>
      <c r="F549" s="72"/>
      <c r="G549" s="25"/>
      <c r="H549" s="208"/>
      <c r="I549" s="208"/>
      <c r="J549" s="202"/>
      <c r="K549" s="202"/>
      <c r="L549" s="202"/>
      <c r="M549" s="202"/>
      <c r="N549" s="25"/>
      <c r="O549" s="72"/>
    </row>
    <row r="550" spans="3:15" x14ac:dyDescent="0.25">
      <c r="C550" s="25"/>
      <c r="D550" s="25"/>
      <c r="E550" s="25"/>
      <c r="F550" s="72"/>
      <c r="G550" s="25"/>
      <c r="H550" s="208"/>
      <c r="I550" s="208"/>
      <c r="J550" s="202"/>
      <c r="K550" s="202"/>
      <c r="L550" s="202"/>
      <c r="M550" s="202"/>
      <c r="N550" s="25"/>
      <c r="O550" s="72"/>
    </row>
    <row r="551" spans="3:15" x14ac:dyDescent="0.25">
      <c r="C551" s="25"/>
      <c r="D551" s="25"/>
      <c r="E551" s="25"/>
      <c r="F551" s="72"/>
      <c r="G551" s="25"/>
      <c r="H551" s="208"/>
      <c r="I551" s="208"/>
      <c r="J551" s="202"/>
      <c r="K551" s="202"/>
      <c r="L551" s="202"/>
      <c r="M551" s="202"/>
      <c r="N551" s="25"/>
      <c r="O551" s="72"/>
    </row>
    <row r="552" spans="3:15" x14ac:dyDescent="0.25">
      <c r="C552" s="25"/>
      <c r="D552" s="25"/>
      <c r="E552" s="25"/>
      <c r="F552" s="72"/>
      <c r="G552" s="25"/>
      <c r="H552" s="208"/>
      <c r="I552" s="208"/>
      <c r="J552" s="202"/>
      <c r="K552" s="202"/>
      <c r="L552" s="202"/>
      <c r="M552" s="202"/>
      <c r="N552" s="25"/>
      <c r="O552" s="72"/>
    </row>
    <row r="553" spans="3:15" x14ac:dyDescent="0.25">
      <c r="C553" s="25"/>
      <c r="D553" s="25"/>
      <c r="E553" s="25"/>
      <c r="F553" s="72"/>
      <c r="G553" s="25"/>
      <c r="H553" s="208"/>
      <c r="I553" s="208"/>
      <c r="J553" s="202"/>
      <c r="K553" s="202"/>
      <c r="L553" s="202"/>
      <c r="M553" s="202"/>
      <c r="N553" s="25"/>
      <c r="O553" s="72"/>
    </row>
    <row r="554" spans="3:15" x14ac:dyDescent="0.25">
      <c r="C554" s="25"/>
      <c r="D554" s="25"/>
      <c r="E554" s="25"/>
      <c r="F554" s="72"/>
      <c r="G554" s="25"/>
      <c r="H554" s="208"/>
      <c r="I554" s="208"/>
      <c r="J554" s="202"/>
      <c r="K554" s="202"/>
      <c r="L554" s="202"/>
      <c r="M554" s="202"/>
      <c r="N554" s="25"/>
      <c r="O554" s="72"/>
    </row>
    <row r="555" spans="3:15" x14ac:dyDescent="0.25">
      <c r="C555" s="25"/>
      <c r="D555" s="25"/>
      <c r="E555" s="25"/>
      <c r="F555" s="72"/>
      <c r="G555" s="25"/>
      <c r="H555" s="208"/>
      <c r="I555" s="208"/>
      <c r="J555" s="202"/>
      <c r="K555" s="202"/>
      <c r="L555" s="202"/>
      <c r="M555" s="202"/>
      <c r="N555" s="25"/>
      <c r="O555" s="72"/>
    </row>
    <row r="556" spans="3:15" x14ac:dyDescent="0.25">
      <c r="C556" s="25"/>
      <c r="D556" s="25"/>
      <c r="E556" s="25"/>
      <c r="F556" s="72"/>
      <c r="G556" s="25"/>
      <c r="H556" s="208"/>
      <c r="I556" s="208"/>
      <c r="J556" s="202"/>
      <c r="K556" s="202"/>
      <c r="L556" s="202"/>
      <c r="M556" s="202"/>
      <c r="N556" s="25"/>
      <c r="O556" s="72"/>
    </row>
    <row r="557" spans="3:15" x14ac:dyDescent="0.25">
      <c r="C557" s="25"/>
      <c r="D557" s="25"/>
      <c r="E557" s="25"/>
      <c r="F557" s="72"/>
      <c r="G557" s="25"/>
      <c r="H557" s="208"/>
      <c r="I557" s="208"/>
      <c r="J557" s="202"/>
      <c r="K557" s="202"/>
      <c r="L557" s="202"/>
      <c r="M557" s="202"/>
      <c r="N557" s="25"/>
      <c r="O557" s="72"/>
    </row>
    <row r="558" spans="3:15" x14ac:dyDescent="0.25">
      <c r="C558" s="25"/>
      <c r="D558" s="25"/>
      <c r="E558" s="25"/>
      <c r="F558" s="72"/>
      <c r="G558" s="25"/>
      <c r="H558" s="208"/>
      <c r="I558" s="208"/>
      <c r="J558" s="202"/>
      <c r="K558" s="202"/>
      <c r="L558" s="202"/>
      <c r="M558" s="202"/>
      <c r="N558" s="25"/>
      <c r="O558" s="72"/>
    </row>
    <row r="559" spans="3:15" x14ac:dyDescent="0.25">
      <c r="C559" s="25"/>
      <c r="D559" s="25"/>
      <c r="E559" s="25"/>
      <c r="F559" s="72"/>
      <c r="G559" s="25"/>
      <c r="H559" s="208"/>
      <c r="I559" s="208"/>
      <c r="J559" s="202"/>
      <c r="K559" s="202"/>
      <c r="L559" s="202"/>
      <c r="M559" s="202"/>
      <c r="N559" s="25"/>
      <c r="O559" s="72"/>
    </row>
    <row r="560" spans="3:15" x14ac:dyDescent="0.25">
      <c r="C560" s="25"/>
      <c r="D560" s="25"/>
      <c r="E560" s="25"/>
      <c r="F560" s="72"/>
      <c r="G560" s="25"/>
      <c r="H560" s="208"/>
      <c r="I560" s="208"/>
      <c r="J560" s="202"/>
      <c r="K560" s="202"/>
      <c r="L560" s="202"/>
      <c r="M560" s="202"/>
      <c r="N560" s="25"/>
      <c r="O560" s="72"/>
    </row>
    <row r="561" spans="3:15" x14ac:dyDescent="0.25">
      <c r="C561" s="25"/>
      <c r="D561" s="25"/>
      <c r="E561" s="25"/>
      <c r="F561" s="72"/>
      <c r="G561" s="25"/>
      <c r="H561" s="208"/>
      <c r="I561" s="208"/>
      <c r="J561" s="202"/>
      <c r="K561" s="202"/>
      <c r="L561" s="202"/>
      <c r="M561" s="202"/>
      <c r="N561" s="25"/>
      <c r="O561" s="72"/>
    </row>
    <row r="562" spans="3:15" x14ac:dyDescent="0.25">
      <c r="C562" s="25"/>
      <c r="D562" s="25"/>
      <c r="E562" s="25"/>
      <c r="F562" s="72"/>
      <c r="G562" s="25"/>
      <c r="H562" s="208"/>
      <c r="I562" s="208"/>
      <c r="J562" s="202"/>
      <c r="K562" s="202"/>
      <c r="L562" s="202"/>
      <c r="M562" s="202"/>
      <c r="N562" s="25"/>
      <c r="O562" s="72"/>
    </row>
    <row r="563" spans="3:15" x14ac:dyDescent="0.25">
      <c r="C563" s="25"/>
      <c r="D563" s="25"/>
      <c r="E563" s="25"/>
      <c r="F563" s="72"/>
      <c r="G563" s="25"/>
      <c r="H563" s="208"/>
      <c r="I563" s="208"/>
      <c r="J563" s="202"/>
      <c r="K563" s="202"/>
      <c r="L563" s="202"/>
      <c r="M563" s="202"/>
      <c r="N563" s="25"/>
      <c r="O563" s="72"/>
    </row>
    <row r="564" spans="3:15" x14ac:dyDescent="0.25">
      <c r="C564" s="25"/>
      <c r="D564" s="25"/>
      <c r="E564" s="25"/>
      <c r="F564" s="72"/>
      <c r="G564" s="25"/>
      <c r="H564" s="208"/>
      <c r="I564" s="208"/>
      <c r="J564" s="202"/>
      <c r="K564" s="202"/>
      <c r="L564" s="202"/>
      <c r="M564" s="202"/>
      <c r="N564" s="25"/>
      <c r="O564" s="72"/>
    </row>
    <row r="565" spans="3:15" x14ac:dyDescent="0.25">
      <c r="C565" s="25"/>
      <c r="D565" s="25"/>
      <c r="E565" s="25"/>
      <c r="F565" s="72"/>
      <c r="G565" s="25"/>
      <c r="H565" s="208"/>
      <c r="I565" s="208"/>
      <c r="J565" s="202"/>
      <c r="K565" s="202"/>
      <c r="L565" s="202"/>
      <c r="M565" s="202"/>
      <c r="N565" s="25"/>
      <c r="O565" s="72"/>
    </row>
    <row r="566" spans="3:15" x14ac:dyDescent="0.25">
      <c r="C566" s="25"/>
      <c r="D566" s="25"/>
      <c r="E566" s="25"/>
      <c r="F566" s="72"/>
      <c r="G566" s="25"/>
      <c r="H566" s="208"/>
      <c r="I566" s="208"/>
      <c r="J566" s="202"/>
      <c r="K566" s="202"/>
      <c r="L566" s="202"/>
      <c r="M566" s="202"/>
      <c r="N566" s="25"/>
      <c r="O566" s="72"/>
    </row>
    <row r="567" spans="3:15" x14ac:dyDescent="0.25">
      <c r="C567" s="25"/>
      <c r="D567" s="25"/>
      <c r="E567" s="25"/>
      <c r="F567" s="72"/>
      <c r="G567" s="25"/>
      <c r="H567" s="208"/>
      <c r="I567" s="208"/>
      <c r="J567" s="202"/>
      <c r="K567" s="202"/>
      <c r="L567" s="202"/>
      <c r="M567" s="202"/>
      <c r="N567" s="25"/>
      <c r="O567" s="72"/>
    </row>
    <row r="568" spans="3:15" x14ac:dyDescent="0.25">
      <c r="C568" s="25"/>
      <c r="D568" s="25"/>
      <c r="E568" s="25"/>
      <c r="F568" s="72"/>
      <c r="G568" s="25"/>
      <c r="H568" s="208"/>
      <c r="I568" s="208"/>
      <c r="J568" s="202"/>
      <c r="K568" s="202"/>
      <c r="L568" s="202"/>
      <c r="M568" s="202"/>
      <c r="N568" s="25"/>
      <c r="O568" s="72"/>
    </row>
    <row r="569" spans="3:15" x14ac:dyDescent="0.25">
      <c r="C569" s="25"/>
      <c r="D569" s="25"/>
      <c r="E569" s="25"/>
      <c r="F569" s="72"/>
      <c r="G569" s="25"/>
      <c r="H569" s="208"/>
      <c r="I569" s="208"/>
      <c r="J569" s="202"/>
      <c r="K569" s="202"/>
      <c r="L569" s="202"/>
      <c r="M569" s="202"/>
      <c r="N569" s="25"/>
      <c r="O569" s="72"/>
    </row>
    <row r="570" spans="3:15" x14ac:dyDescent="0.25">
      <c r="C570" s="25"/>
      <c r="D570" s="25"/>
      <c r="E570" s="25"/>
      <c r="F570" s="72"/>
      <c r="G570" s="25"/>
      <c r="H570" s="208"/>
      <c r="I570" s="208"/>
      <c r="J570" s="202"/>
      <c r="K570" s="202"/>
      <c r="L570" s="202"/>
      <c r="M570" s="202"/>
      <c r="N570" s="25"/>
      <c r="O570" s="72"/>
    </row>
    <row r="571" spans="3:15" x14ac:dyDescent="0.25">
      <c r="C571" s="25"/>
      <c r="D571" s="25"/>
      <c r="E571" s="25"/>
      <c r="F571" s="72"/>
      <c r="G571" s="25"/>
      <c r="H571" s="208"/>
      <c r="I571" s="208"/>
      <c r="J571" s="202"/>
      <c r="K571" s="202"/>
      <c r="L571" s="202"/>
      <c r="M571" s="202"/>
      <c r="N571" s="25"/>
      <c r="O571" s="72"/>
    </row>
    <row r="572" spans="3:15" x14ac:dyDescent="0.25">
      <c r="C572" s="25"/>
      <c r="D572" s="25"/>
      <c r="E572" s="25"/>
      <c r="F572" s="72"/>
      <c r="G572" s="25"/>
      <c r="H572" s="208"/>
      <c r="I572" s="208"/>
      <c r="J572" s="202"/>
      <c r="K572" s="202"/>
      <c r="L572" s="202"/>
      <c r="M572" s="202"/>
      <c r="N572" s="25"/>
      <c r="O572" s="72"/>
    </row>
    <row r="573" spans="3:15" x14ac:dyDescent="0.25">
      <c r="C573" s="25"/>
      <c r="D573" s="25"/>
      <c r="E573" s="25"/>
      <c r="F573" s="72"/>
      <c r="G573" s="25"/>
      <c r="H573" s="208"/>
      <c r="I573" s="208"/>
      <c r="J573" s="202"/>
      <c r="K573" s="202"/>
      <c r="L573" s="202"/>
      <c r="M573" s="202"/>
      <c r="N573" s="25"/>
      <c r="O573" s="72"/>
    </row>
    <row r="574" spans="3:15" x14ac:dyDescent="0.25">
      <c r="C574" s="25"/>
      <c r="D574" s="25"/>
      <c r="E574" s="25"/>
      <c r="F574" s="72"/>
      <c r="G574" s="25"/>
      <c r="H574" s="208"/>
      <c r="I574" s="208"/>
      <c r="J574" s="202"/>
      <c r="K574" s="202"/>
      <c r="L574" s="202"/>
      <c r="M574" s="202"/>
      <c r="N574" s="25"/>
      <c r="O574" s="72"/>
    </row>
    <row r="575" spans="3:15" x14ac:dyDescent="0.25">
      <c r="C575" s="25"/>
      <c r="D575" s="25"/>
      <c r="E575" s="25"/>
      <c r="F575" s="72"/>
      <c r="G575" s="25"/>
      <c r="H575" s="208"/>
      <c r="I575" s="208"/>
      <c r="J575" s="202"/>
      <c r="K575" s="202"/>
      <c r="L575" s="202"/>
      <c r="M575" s="202"/>
      <c r="N575" s="25"/>
      <c r="O575" s="72"/>
    </row>
    <row r="576" spans="3:15" x14ac:dyDescent="0.25">
      <c r="C576" s="25"/>
      <c r="D576" s="25"/>
      <c r="E576" s="25"/>
      <c r="F576" s="72"/>
      <c r="G576" s="25"/>
      <c r="H576" s="208"/>
      <c r="I576" s="208"/>
      <c r="J576" s="202"/>
      <c r="K576" s="202"/>
      <c r="L576" s="202"/>
      <c r="M576" s="202"/>
      <c r="N576" s="25"/>
      <c r="O576" s="72"/>
    </row>
    <row r="577" spans="3:15" x14ac:dyDescent="0.25">
      <c r="C577" s="25"/>
      <c r="D577" s="25"/>
      <c r="E577" s="25"/>
      <c r="F577" s="72"/>
      <c r="G577" s="25"/>
      <c r="H577" s="208"/>
      <c r="I577" s="208"/>
      <c r="J577" s="202"/>
      <c r="K577" s="202"/>
      <c r="L577" s="202"/>
      <c r="M577" s="202"/>
      <c r="N577" s="25"/>
      <c r="O577" s="72"/>
    </row>
    <row r="578" spans="3:15" x14ac:dyDescent="0.25">
      <c r="C578" s="25"/>
      <c r="D578" s="25"/>
      <c r="E578" s="25"/>
      <c r="F578" s="72"/>
      <c r="G578" s="25"/>
      <c r="H578" s="208"/>
      <c r="I578" s="208"/>
      <c r="J578" s="202"/>
      <c r="K578" s="202"/>
      <c r="L578" s="202"/>
      <c r="M578" s="202"/>
      <c r="N578" s="25"/>
      <c r="O578" s="72"/>
    </row>
    <row r="579" spans="3:15" x14ac:dyDescent="0.25">
      <c r="C579" s="25"/>
      <c r="D579" s="25"/>
      <c r="E579" s="25"/>
      <c r="F579" s="72"/>
      <c r="G579" s="25"/>
      <c r="H579" s="208"/>
      <c r="I579" s="208"/>
      <c r="J579" s="202"/>
      <c r="K579" s="202"/>
      <c r="L579" s="202"/>
      <c r="M579" s="202"/>
      <c r="N579" s="25"/>
      <c r="O579" s="72"/>
    </row>
    <row r="580" spans="3:15" x14ac:dyDescent="0.25">
      <c r="C580" s="25"/>
      <c r="D580" s="25"/>
      <c r="E580" s="25"/>
      <c r="F580" s="72"/>
      <c r="G580" s="25"/>
      <c r="H580" s="208"/>
      <c r="I580" s="208"/>
      <c r="J580" s="202"/>
      <c r="K580" s="202"/>
      <c r="L580" s="202"/>
      <c r="M580" s="202"/>
      <c r="N580" s="25"/>
      <c r="O580" s="72"/>
    </row>
    <row r="581" spans="3:15" x14ac:dyDescent="0.25">
      <c r="C581" s="25"/>
      <c r="D581" s="25"/>
      <c r="E581" s="25"/>
      <c r="F581" s="72"/>
      <c r="G581" s="25"/>
      <c r="H581" s="208"/>
      <c r="I581" s="208"/>
      <c r="J581" s="202"/>
      <c r="K581" s="202"/>
      <c r="L581" s="202"/>
      <c r="M581" s="202"/>
      <c r="N581" s="25"/>
      <c r="O581" s="72"/>
    </row>
    <row r="582" spans="3:15" x14ac:dyDescent="0.25">
      <c r="C582" s="25"/>
      <c r="D582" s="25"/>
      <c r="E582" s="25"/>
      <c r="F582" s="72"/>
      <c r="G582" s="25"/>
      <c r="H582" s="208"/>
      <c r="I582" s="208"/>
      <c r="J582" s="202"/>
      <c r="K582" s="202"/>
      <c r="L582" s="202"/>
      <c r="M582" s="202"/>
      <c r="N582" s="25"/>
      <c r="O582" s="72"/>
    </row>
    <row r="583" spans="3:15" x14ac:dyDescent="0.25">
      <c r="C583" s="25"/>
      <c r="D583" s="25"/>
      <c r="E583" s="25"/>
      <c r="F583" s="72"/>
      <c r="G583" s="25"/>
      <c r="H583" s="208"/>
      <c r="I583" s="208"/>
      <c r="J583" s="202"/>
      <c r="K583" s="202"/>
      <c r="L583" s="202"/>
      <c r="M583" s="202"/>
      <c r="N583" s="25"/>
      <c r="O583" s="72"/>
    </row>
    <row r="584" spans="3:15" x14ac:dyDescent="0.25">
      <c r="C584" s="25"/>
      <c r="D584" s="25"/>
      <c r="E584" s="25"/>
      <c r="F584" s="72"/>
      <c r="G584" s="25"/>
      <c r="H584" s="208"/>
      <c r="I584" s="208"/>
      <c r="J584" s="202"/>
      <c r="K584" s="202"/>
      <c r="L584" s="202"/>
      <c r="M584" s="202"/>
      <c r="N584" s="25"/>
      <c r="O584" s="72"/>
    </row>
    <row r="585" spans="3:15" x14ac:dyDescent="0.25">
      <c r="C585" s="25"/>
      <c r="D585" s="25"/>
      <c r="E585" s="25"/>
      <c r="F585" s="72"/>
      <c r="G585" s="25"/>
      <c r="H585" s="208"/>
      <c r="I585" s="208"/>
      <c r="J585" s="202"/>
      <c r="K585" s="202"/>
      <c r="L585" s="202"/>
      <c r="M585" s="202"/>
      <c r="N585" s="25"/>
      <c r="O585" s="72"/>
    </row>
    <row r="586" spans="3:15" x14ac:dyDescent="0.25">
      <c r="C586" s="25"/>
      <c r="D586" s="25"/>
      <c r="E586" s="25"/>
      <c r="F586" s="72"/>
      <c r="G586" s="25"/>
      <c r="H586" s="208"/>
      <c r="I586" s="208"/>
      <c r="J586" s="202"/>
      <c r="K586" s="202"/>
      <c r="L586" s="202"/>
      <c r="M586" s="202"/>
      <c r="N586" s="25"/>
      <c r="O586" s="72"/>
    </row>
    <row r="587" spans="3:15" x14ac:dyDescent="0.25">
      <c r="C587" s="25"/>
      <c r="D587" s="25"/>
      <c r="E587" s="25"/>
      <c r="F587" s="72"/>
      <c r="G587" s="25"/>
      <c r="H587" s="208"/>
      <c r="I587" s="208"/>
      <c r="J587" s="202"/>
      <c r="K587" s="202"/>
      <c r="L587" s="202"/>
      <c r="M587" s="202"/>
      <c r="N587" s="25"/>
      <c r="O587" s="72"/>
    </row>
    <row r="588" spans="3:15" x14ac:dyDescent="0.25">
      <c r="C588" s="25"/>
      <c r="D588" s="25"/>
      <c r="E588" s="25"/>
      <c r="F588" s="72"/>
      <c r="G588" s="25"/>
      <c r="H588" s="208"/>
      <c r="I588" s="208"/>
      <c r="J588" s="202"/>
      <c r="K588" s="202"/>
      <c r="L588" s="202"/>
      <c r="M588" s="202"/>
      <c r="N588" s="25"/>
      <c r="O588" s="72"/>
    </row>
    <row r="589" spans="3:15" x14ac:dyDescent="0.25">
      <c r="C589" s="25"/>
      <c r="D589" s="25"/>
      <c r="E589" s="25"/>
      <c r="F589" s="72"/>
      <c r="G589" s="25"/>
      <c r="H589" s="208"/>
      <c r="I589" s="208"/>
      <c r="J589" s="202"/>
      <c r="K589" s="202"/>
      <c r="L589" s="202"/>
      <c r="M589" s="202"/>
      <c r="N589" s="25"/>
      <c r="O589" s="72"/>
    </row>
    <row r="590" spans="3:15" x14ac:dyDescent="0.25">
      <c r="C590" s="25"/>
      <c r="D590" s="25"/>
      <c r="E590" s="25"/>
      <c r="F590" s="72"/>
      <c r="G590" s="25"/>
      <c r="H590" s="208"/>
      <c r="I590" s="208"/>
      <c r="J590" s="202"/>
      <c r="K590" s="202"/>
      <c r="L590" s="202"/>
      <c r="M590" s="202"/>
      <c r="N590" s="25"/>
      <c r="O590" s="72"/>
    </row>
    <row r="591" spans="3:15" x14ac:dyDescent="0.25">
      <c r="C591" s="25"/>
      <c r="D591" s="25"/>
      <c r="E591" s="25"/>
      <c r="F591" s="72"/>
      <c r="G591" s="25"/>
      <c r="H591" s="208"/>
      <c r="I591" s="208"/>
      <c r="J591" s="202"/>
      <c r="K591" s="202"/>
      <c r="L591" s="202"/>
      <c r="M591" s="202"/>
      <c r="N591" s="25"/>
      <c r="O591" s="72"/>
    </row>
    <row r="592" spans="3:15" x14ac:dyDescent="0.25">
      <c r="C592" s="25"/>
      <c r="D592" s="25"/>
      <c r="E592" s="25"/>
      <c r="F592" s="72"/>
      <c r="G592" s="25"/>
      <c r="H592" s="208"/>
      <c r="I592" s="208"/>
      <c r="J592" s="202"/>
      <c r="K592" s="202"/>
      <c r="L592" s="202"/>
      <c r="M592" s="202"/>
      <c r="N592" s="25"/>
      <c r="O592" s="72"/>
    </row>
    <row r="593" spans="3:15" x14ac:dyDescent="0.25">
      <c r="C593" s="25"/>
      <c r="D593" s="25"/>
      <c r="E593" s="25"/>
      <c r="F593" s="72"/>
      <c r="G593" s="25"/>
      <c r="H593" s="208"/>
      <c r="I593" s="208"/>
      <c r="J593" s="202"/>
      <c r="K593" s="202"/>
      <c r="L593" s="202"/>
      <c r="M593" s="202"/>
      <c r="N593" s="25"/>
      <c r="O593" s="72"/>
    </row>
    <row r="594" spans="3:15" x14ac:dyDescent="0.25">
      <c r="C594" s="25"/>
      <c r="D594" s="25"/>
      <c r="E594" s="25"/>
      <c r="F594" s="72"/>
      <c r="G594" s="25"/>
      <c r="H594" s="208"/>
      <c r="I594" s="208"/>
      <c r="J594" s="202"/>
      <c r="K594" s="202"/>
      <c r="L594" s="202"/>
      <c r="M594" s="202"/>
      <c r="N594" s="25"/>
      <c r="O594" s="72"/>
    </row>
    <row r="595" spans="3:15" x14ac:dyDescent="0.25">
      <c r="C595" s="25"/>
      <c r="D595" s="25"/>
      <c r="E595" s="25"/>
      <c r="F595" s="72"/>
      <c r="G595" s="25"/>
      <c r="H595" s="208"/>
      <c r="I595" s="208"/>
      <c r="J595" s="202"/>
      <c r="K595" s="202"/>
      <c r="L595" s="202"/>
      <c r="M595" s="202"/>
      <c r="N595" s="25"/>
      <c r="O595" s="72"/>
    </row>
    <row r="596" spans="3:15" x14ac:dyDescent="0.25">
      <c r="C596" s="25"/>
      <c r="D596" s="25"/>
      <c r="E596" s="25"/>
      <c r="F596" s="72"/>
      <c r="G596" s="25"/>
      <c r="H596" s="208"/>
      <c r="I596" s="208"/>
      <c r="J596" s="202"/>
      <c r="K596" s="202"/>
      <c r="L596" s="202"/>
      <c r="M596" s="202"/>
      <c r="N596" s="25"/>
      <c r="O596" s="72"/>
    </row>
    <row r="597" spans="3:15" x14ac:dyDescent="0.25">
      <c r="C597" s="25"/>
      <c r="D597" s="25"/>
      <c r="E597" s="25"/>
      <c r="F597" s="72"/>
      <c r="G597" s="25"/>
      <c r="H597" s="208"/>
      <c r="I597" s="208"/>
      <c r="J597" s="202"/>
      <c r="K597" s="202"/>
      <c r="L597" s="202"/>
      <c r="M597" s="202"/>
      <c r="N597" s="25"/>
      <c r="O597" s="72"/>
    </row>
    <row r="598" spans="3:15" x14ac:dyDescent="0.25">
      <c r="C598" s="25"/>
      <c r="D598" s="25"/>
      <c r="E598" s="25"/>
      <c r="F598" s="72"/>
      <c r="G598" s="25"/>
      <c r="H598" s="208"/>
      <c r="I598" s="208"/>
      <c r="J598" s="202"/>
      <c r="K598" s="202"/>
      <c r="L598" s="202"/>
      <c r="M598" s="202"/>
      <c r="N598" s="25"/>
      <c r="O598" s="72"/>
    </row>
    <row r="599" spans="3:15" x14ac:dyDescent="0.25">
      <c r="C599" s="25"/>
      <c r="D599" s="25"/>
      <c r="E599" s="25"/>
      <c r="F599" s="72"/>
      <c r="G599" s="25"/>
      <c r="H599" s="208"/>
      <c r="I599" s="208"/>
      <c r="J599" s="202"/>
      <c r="K599" s="202"/>
      <c r="L599" s="202"/>
      <c r="M599" s="202"/>
      <c r="N599" s="25"/>
      <c r="O599" s="72"/>
    </row>
    <row r="600" spans="3:15" x14ac:dyDescent="0.25">
      <c r="C600" s="25"/>
      <c r="D600" s="25"/>
      <c r="E600" s="25"/>
      <c r="F600" s="72"/>
      <c r="G600" s="25"/>
      <c r="H600" s="208"/>
      <c r="I600" s="208"/>
      <c r="J600" s="202"/>
      <c r="K600" s="202"/>
      <c r="L600" s="202"/>
      <c r="M600" s="202"/>
      <c r="N600" s="25"/>
      <c r="O600" s="72"/>
    </row>
    <row r="601" spans="3:15" x14ac:dyDescent="0.25">
      <c r="C601" s="25"/>
      <c r="D601" s="25"/>
      <c r="E601" s="25"/>
      <c r="F601" s="72"/>
      <c r="G601" s="25"/>
      <c r="H601" s="208"/>
      <c r="I601" s="208"/>
      <c r="J601" s="202"/>
      <c r="K601" s="202"/>
      <c r="L601" s="202"/>
      <c r="M601" s="202"/>
      <c r="N601" s="25"/>
      <c r="O601" s="72"/>
    </row>
    <row r="602" spans="3:15" x14ac:dyDescent="0.25">
      <c r="C602" s="25"/>
      <c r="D602" s="25"/>
      <c r="E602" s="25"/>
      <c r="F602" s="72"/>
      <c r="G602" s="25"/>
      <c r="H602" s="208"/>
      <c r="I602" s="208"/>
      <c r="J602" s="202"/>
      <c r="K602" s="202"/>
      <c r="L602" s="202"/>
      <c r="M602" s="202"/>
      <c r="N602" s="25"/>
      <c r="O602" s="72"/>
    </row>
    <row r="603" spans="3:15" x14ac:dyDescent="0.25">
      <c r="C603" s="25"/>
      <c r="D603" s="25"/>
      <c r="E603" s="25"/>
      <c r="F603" s="72"/>
      <c r="G603" s="25"/>
      <c r="H603" s="208"/>
      <c r="I603" s="208"/>
      <c r="J603" s="202"/>
      <c r="K603" s="202"/>
      <c r="L603" s="202"/>
      <c r="M603" s="202"/>
      <c r="N603" s="25"/>
      <c r="O603" s="72"/>
    </row>
    <row r="604" spans="3:15" x14ac:dyDescent="0.25">
      <c r="C604" s="25"/>
      <c r="D604" s="25"/>
      <c r="E604" s="25"/>
      <c r="F604" s="72"/>
      <c r="G604" s="25"/>
      <c r="H604" s="208"/>
      <c r="I604" s="208"/>
      <c r="J604" s="202"/>
      <c r="K604" s="202"/>
      <c r="L604" s="202"/>
      <c r="M604" s="202"/>
      <c r="N604" s="25"/>
      <c r="O604" s="72"/>
    </row>
    <row r="605" spans="3:15" x14ac:dyDescent="0.25">
      <c r="C605" s="25"/>
      <c r="D605" s="25"/>
      <c r="E605" s="25"/>
      <c r="F605" s="72"/>
      <c r="G605" s="25"/>
      <c r="H605" s="208"/>
      <c r="I605" s="208"/>
      <c r="J605" s="202"/>
      <c r="K605" s="202"/>
      <c r="L605" s="202"/>
      <c r="M605" s="202"/>
      <c r="N605" s="25"/>
      <c r="O605" s="72"/>
    </row>
    <row r="606" spans="3:15" x14ac:dyDescent="0.25">
      <c r="C606" s="25"/>
      <c r="D606" s="25"/>
      <c r="E606" s="25"/>
      <c r="F606" s="72"/>
      <c r="G606" s="25"/>
      <c r="H606" s="208"/>
      <c r="I606" s="208"/>
      <c r="J606" s="202"/>
      <c r="K606" s="202"/>
      <c r="L606" s="202"/>
      <c r="M606" s="202"/>
      <c r="N606" s="25"/>
      <c r="O606" s="72"/>
    </row>
    <row r="607" spans="3:15" x14ac:dyDescent="0.25">
      <c r="C607" s="25"/>
      <c r="D607" s="25"/>
      <c r="E607" s="25"/>
      <c r="F607" s="72"/>
      <c r="G607" s="25"/>
      <c r="H607" s="208"/>
      <c r="I607" s="208"/>
      <c r="J607" s="202"/>
      <c r="K607" s="202"/>
      <c r="L607" s="202"/>
      <c r="M607" s="202"/>
      <c r="N607" s="25"/>
      <c r="O607" s="72"/>
    </row>
    <row r="608" spans="3:15" x14ac:dyDescent="0.25">
      <c r="C608" s="25"/>
      <c r="D608" s="25"/>
      <c r="E608" s="25"/>
      <c r="F608" s="72"/>
      <c r="G608" s="25"/>
      <c r="H608" s="208"/>
      <c r="I608" s="208"/>
      <c r="J608" s="202"/>
      <c r="K608" s="202"/>
      <c r="L608" s="202"/>
      <c r="M608" s="202"/>
      <c r="N608" s="25"/>
      <c r="O608" s="72"/>
    </row>
    <row r="609" spans="3:15" x14ac:dyDescent="0.25">
      <c r="C609" s="25"/>
      <c r="D609" s="25"/>
      <c r="E609" s="25"/>
      <c r="F609" s="72"/>
      <c r="G609" s="25"/>
      <c r="H609" s="208"/>
      <c r="I609" s="208"/>
      <c r="J609" s="202"/>
      <c r="K609" s="202"/>
      <c r="L609" s="202"/>
      <c r="M609" s="202"/>
      <c r="N609" s="25"/>
      <c r="O609" s="72"/>
    </row>
    <row r="610" spans="3:15" x14ac:dyDescent="0.25">
      <c r="C610" s="25"/>
      <c r="D610" s="25"/>
      <c r="E610" s="25"/>
      <c r="F610" s="72"/>
      <c r="G610" s="25"/>
      <c r="H610" s="208"/>
      <c r="I610" s="208"/>
      <c r="J610" s="202"/>
      <c r="K610" s="202"/>
      <c r="L610" s="202"/>
      <c r="M610" s="202"/>
      <c r="N610" s="25"/>
      <c r="O610" s="72"/>
    </row>
    <row r="611" spans="3:15" x14ac:dyDescent="0.25">
      <c r="C611" s="25"/>
      <c r="D611" s="25"/>
      <c r="E611" s="25"/>
      <c r="F611" s="72"/>
      <c r="G611" s="25"/>
      <c r="H611" s="208"/>
      <c r="I611" s="208"/>
      <c r="J611" s="202"/>
      <c r="K611" s="202"/>
      <c r="L611" s="202"/>
      <c r="M611" s="202"/>
      <c r="N611" s="25"/>
      <c r="O611" s="72"/>
    </row>
    <row r="612" spans="3:15" x14ac:dyDescent="0.25">
      <c r="C612" s="25"/>
      <c r="D612" s="25"/>
      <c r="E612" s="25"/>
      <c r="F612" s="72"/>
      <c r="G612" s="25"/>
      <c r="H612" s="208"/>
      <c r="I612" s="208"/>
      <c r="J612" s="202"/>
      <c r="K612" s="202"/>
      <c r="L612" s="202"/>
      <c r="M612" s="202"/>
      <c r="N612" s="25"/>
      <c r="O612" s="72"/>
    </row>
    <row r="613" spans="3:15" x14ac:dyDescent="0.25">
      <c r="C613" s="25"/>
      <c r="D613" s="25"/>
      <c r="E613" s="25"/>
      <c r="F613" s="72"/>
      <c r="G613" s="25"/>
      <c r="H613" s="208"/>
      <c r="I613" s="208"/>
      <c r="J613" s="202"/>
      <c r="K613" s="202"/>
      <c r="L613" s="202"/>
      <c r="M613" s="202"/>
      <c r="N613" s="25"/>
      <c r="O613" s="72"/>
    </row>
    <row r="614" spans="3:15" x14ac:dyDescent="0.25">
      <c r="C614" s="25"/>
      <c r="D614" s="25"/>
      <c r="E614" s="25"/>
      <c r="F614" s="72"/>
      <c r="G614" s="25"/>
      <c r="H614" s="208"/>
      <c r="I614" s="208"/>
      <c r="J614" s="202"/>
      <c r="K614" s="202"/>
      <c r="L614" s="202"/>
      <c r="M614" s="202"/>
      <c r="N614" s="25"/>
      <c r="O614" s="72"/>
    </row>
    <row r="615" spans="3:15" x14ac:dyDescent="0.25">
      <c r="C615" s="25"/>
      <c r="D615" s="25"/>
      <c r="E615" s="25"/>
      <c r="F615" s="72"/>
      <c r="G615" s="25"/>
      <c r="H615" s="208"/>
      <c r="I615" s="208"/>
      <c r="J615" s="202"/>
      <c r="K615" s="202"/>
      <c r="L615" s="202"/>
      <c r="M615" s="202"/>
      <c r="N615" s="25"/>
      <c r="O615" s="72"/>
    </row>
    <row r="616" spans="3:15" x14ac:dyDescent="0.25">
      <c r="C616" s="25"/>
      <c r="D616" s="25"/>
      <c r="E616" s="25"/>
      <c r="F616" s="72"/>
      <c r="G616" s="25"/>
      <c r="H616" s="208"/>
      <c r="I616" s="208"/>
      <c r="J616" s="202"/>
      <c r="K616" s="202"/>
      <c r="L616" s="202"/>
      <c r="M616" s="202"/>
      <c r="N616" s="25"/>
      <c r="O616" s="72"/>
    </row>
    <row r="617" spans="3:15" x14ac:dyDescent="0.25">
      <c r="C617" s="25"/>
      <c r="D617" s="25"/>
      <c r="E617" s="25"/>
      <c r="F617" s="72"/>
      <c r="G617" s="25"/>
      <c r="H617" s="208"/>
      <c r="I617" s="208"/>
      <c r="J617" s="202"/>
      <c r="K617" s="202"/>
      <c r="L617" s="202"/>
      <c r="M617" s="202"/>
      <c r="N617" s="25"/>
      <c r="O617" s="72"/>
    </row>
    <row r="618" spans="3:15" x14ac:dyDescent="0.25">
      <c r="C618" s="25"/>
      <c r="D618" s="25"/>
      <c r="E618" s="25"/>
      <c r="F618" s="72"/>
      <c r="G618" s="25"/>
      <c r="H618" s="208"/>
      <c r="I618" s="208"/>
      <c r="J618" s="202"/>
      <c r="K618" s="202"/>
      <c r="L618" s="202"/>
      <c r="M618" s="202"/>
      <c r="N618" s="25"/>
      <c r="O618" s="72"/>
    </row>
    <row r="619" spans="3:15" x14ac:dyDescent="0.25">
      <c r="C619" s="25"/>
      <c r="D619" s="25"/>
      <c r="E619" s="25"/>
      <c r="F619" s="72"/>
      <c r="G619" s="25"/>
      <c r="H619" s="208"/>
      <c r="I619" s="208"/>
      <c r="J619" s="202"/>
      <c r="K619" s="202"/>
      <c r="L619" s="202"/>
      <c r="M619" s="202"/>
      <c r="N619" s="25"/>
      <c r="O619" s="72"/>
    </row>
    <row r="620" spans="3:15" x14ac:dyDescent="0.25">
      <c r="C620" s="25"/>
      <c r="D620" s="25"/>
      <c r="E620" s="25"/>
      <c r="F620" s="72"/>
      <c r="G620" s="25"/>
      <c r="H620" s="208"/>
      <c r="I620" s="208"/>
      <c r="J620" s="202"/>
      <c r="K620" s="202"/>
      <c r="L620" s="202"/>
      <c r="M620" s="202"/>
      <c r="N620" s="25"/>
      <c r="O620" s="72"/>
    </row>
    <row r="621" spans="3:15" x14ac:dyDescent="0.25">
      <c r="C621" s="25"/>
      <c r="D621" s="25"/>
      <c r="E621" s="25"/>
      <c r="F621" s="72"/>
      <c r="G621" s="25"/>
      <c r="H621" s="208"/>
      <c r="I621" s="208"/>
      <c r="J621" s="202"/>
      <c r="K621" s="202"/>
      <c r="L621" s="202"/>
      <c r="M621" s="202"/>
      <c r="N621" s="25"/>
      <c r="O621" s="72"/>
    </row>
    <row r="622" spans="3:15" x14ac:dyDescent="0.25">
      <c r="C622" s="25"/>
      <c r="D622" s="25"/>
      <c r="E622" s="25"/>
      <c r="F622" s="72"/>
      <c r="G622" s="25"/>
      <c r="H622" s="208"/>
      <c r="I622" s="208"/>
      <c r="J622" s="202"/>
      <c r="K622" s="202"/>
      <c r="L622" s="202"/>
      <c r="M622" s="202"/>
      <c r="N622" s="25"/>
      <c r="O622" s="72"/>
    </row>
    <row r="623" spans="3:15" x14ac:dyDescent="0.25">
      <c r="C623" s="25"/>
      <c r="D623" s="25"/>
      <c r="E623" s="25"/>
      <c r="F623" s="72"/>
      <c r="G623" s="25"/>
      <c r="H623" s="208"/>
      <c r="I623" s="208"/>
      <c r="J623" s="202"/>
      <c r="K623" s="202"/>
      <c r="L623" s="202"/>
      <c r="M623" s="202"/>
      <c r="N623" s="25"/>
      <c r="O623" s="72"/>
    </row>
    <row r="624" spans="3:15" x14ac:dyDescent="0.25">
      <c r="C624" s="25"/>
      <c r="D624" s="25"/>
      <c r="E624" s="25"/>
      <c r="F624" s="72"/>
      <c r="G624" s="25"/>
      <c r="H624" s="208"/>
      <c r="I624" s="208"/>
      <c r="J624" s="202"/>
      <c r="K624" s="202"/>
      <c r="L624" s="202"/>
      <c r="M624" s="202"/>
      <c r="N624" s="25"/>
      <c r="O624" s="72"/>
    </row>
    <row r="625" spans="3:15" x14ac:dyDescent="0.25">
      <c r="C625" s="25"/>
      <c r="D625" s="25"/>
      <c r="E625" s="25"/>
      <c r="F625" s="72"/>
      <c r="G625" s="25"/>
      <c r="H625" s="208"/>
      <c r="I625" s="208"/>
      <c r="J625" s="202"/>
      <c r="K625" s="202"/>
      <c r="L625" s="202"/>
      <c r="M625" s="202"/>
      <c r="N625" s="25"/>
      <c r="O625" s="72"/>
    </row>
    <row r="626" spans="3:15" x14ac:dyDescent="0.25">
      <c r="C626" s="25"/>
      <c r="D626" s="25"/>
      <c r="E626" s="25"/>
      <c r="F626" s="72"/>
      <c r="G626" s="25"/>
      <c r="H626" s="208"/>
      <c r="I626" s="208"/>
      <c r="J626" s="202"/>
      <c r="K626" s="202"/>
      <c r="L626" s="202"/>
      <c r="M626" s="202"/>
      <c r="N626" s="25"/>
      <c r="O626" s="72"/>
    </row>
    <row r="627" spans="3:15" x14ac:dyDescent="0.25">
      <c r="C627" s="25"/>
      <c r="D627" s="25"/>
      <c r="E627" s="25"/>
      <c r="F627" s="72"/>
      <c r="G627" s="25"/>
      <c r="H627" s="208"/>
      <c r="I627" s="208"/>
      <c r="J627" s="202"/>
      <c r="K627" s="202"/>
      <c r="L627" s="202"/>
      <c r="M627" s="202"/>
      <c r="N627" s="25"/>
      <c r="O627" s="72"/>
    </row>
    <row r="628" spans="3:15" x14ac:dyDescent="0.25">
      <c r="C628" s="25"/>
      <c r="D628" s="25"/>
      <c r="E628" s="25"/>
      <c r="F628" s="72"/>
      <c r="G628" s="25"/>
      <c r="H628" s="208"/>
      <c r="I628" s="208"/>
      <c r="J628" s="202"/>
      <c r="K628" s="202"/>
      <c r="L628" s="202"/>
      <c r="M628" s="202"/>
      <c r="N628" s="25"/>
      <c r="O628" s="72"/>
    </row>
    <row r="629" spans="3:15" x14ac:dyDescent="0.25">
      <c r="C629" s="25"/>
      <c r="D629" s="25"/>
      <c r="E629" s="25"/>
      <c r="F629" s="72"/>
      <c r="G629" s="25"/>
      <c r="H629" s="208"/>
      <c r="I629" s="208"/>
      <c r="J629" s="202"/>
      <c r="K629" s="202"/>
      <c r="L629" s="202"/>
      <c r="M629" s="202"/>
      <c r="N629" s="25"/>
      <c r="O629" s="72"/>
    </row>
    <row r="630" spans="3:15" x14ac:dyDescent="0.25">
      <c r="C630" s="25"/>
      <c r="D630" s="25"/>
      <c r="E630" s="25"/>
      <c r="F630" s="72"/>
      <c r="G630" s="25"/>
      <c r="H630" s="208"/>
      <c r="I630" s="208"/>
      <c r="J630" s="202"/>
      <c r="K630" s="202"/>
      <c r="L630" s="202"/>
      <c r="M630" s="202"/>
      <c r="N630" s="25"/>
      <c r="O630" s="72"/>
    </row>
    <row r="631" spans="3:15" x14ac:dyDescent="0.25">
      <c r="C631" s="25"/>
      <c r="D631" s="25"/>
      <c r="E631" s="25"/>
      <c r="F631" s="72"/>
      <c r="G631" s="25"/>
      <c r="H631" s="208"/>
      <c r="I631" s="208"/>
      <c r="J631" s="202"/>
      <c r="K631" s="202"/>
      <c r="L631" s="202"/>
      <c r="M631" s="202"/>
      <c r="N631" s="25"/>
      <c r="O631" s="72"/>
    </row>
    <row r="632" spans="3:15" x14ac:dyDescent="0.25">
      <c r="C632" s="25"/>
      <c r="D632" s="25"/>
      <c r="E632" s="25"/>
      <c r="F632" s="72"/>
      <c r="G632" s="25"/>
      <c r="H632" s="208"/>
      <c r="I632" s="208"/>
      <c r="J632" s="202"/>
      <c r="K632" s="202"/>
      <c r="L632" s="202"/>
      <c r="M632" s="202"/>
      <c r="N632" s="25"/>
      <c r="O632" s="72"/>
    </row>
    <row r="633" spans="3:15" x14ac:dyDescent="0.25">
      <c r="C633" s="25"/>
      <c r="D633" s="25"/>
      <c r="E633" s="25"/>
      <c r="F633" s="72"/>
      <c r="G633" s="25"/>
      <c r="H633" s="208"/>
      <c r="I633" s="208"/>
      <c r="J633" s="202"/>
      <c r="K633" s="202"/>
      <c r="L633" s="202"/>
      <c r="M633" s="202"/>
      <c r="N633" s="25"/>
      <c r="O633" s="72"/>
    </row>
    <row r="634" spans="3:15" x14ac:dyDescent="0.25">
      <c r="C634" s="25"/>
      <c r="D634" s="25"/>
      <c r="E634" s="25"/>
      <c r="F634" s="72"/>
      <c r="G634" s="25"/>
      <c r="H634" s="208"/>
      <c r="I634" s="208"/>
      <c r="J634" s="202"/>
      <c r="K634" s="202"/>
      <c r="L634" s="202"/>
      <c r="M634" s="202"/>
      <c r="N634" s="25"/>
      <c r="O634" s="72"/>
    </row>
    <row r="635" spans="3:15" x14ac:dyDescent="0.25">
      <c r="C635" s="25"/>
      <c r="D635" s="25"/>
      <c r="E635" s="25"/>
      <c r="F635" s="72"/>
      <c r="G635" s="25"/>
      <c r="H635" s="208"/>
      <c r="I635" s="208"/>
      <c r="J635" s="202"/>
      <c r="K635" s="202"/>
      <c r="L635" s="202"/>
      <c r="M635" s="202"/>
      <c r="N635" s="25"/>
      <c r="O635" s="72"/>
    </row>
    <row r="636" spans="3:15" x14ac:dyDescent="0.25">
      <c r="C636" s="25"/>
      <c r="D636" s="25"/>
      <c r="E636" s="25"/>
      <c r="F636" s="72"/>
      <c r="G636" s="25"/>
      <c r="H636" s="208"/>
      <c r="I636" s="208"/>
      <c r="J636" s="202"/>
      <c r="K636" s="202"/>
      <c r="L636" s="202"/>
      <c r="M636" s="202"/>
      <c r="N636" s="25"/>
      <c r="O636" s="72"/>
    </row>
    <row r="637" spans="3:15" x14ac:dyDescent="0.25">
      <c r="C637" s="25"/>
      <c r="D637" s="25"/>
      <c r="E637" s="25"/>
      <c r="F637" s="72"/>
      <c r="G637" s="25"/>
      <c r="H637" s="208"/>
      <c r="I637" s="208"/>
      <c r="J637" s="202"/>
      <c r="K637" s="202"/>
      <c r="L637" s="202"/>
      <c r="M637" s="202"/>
      <c r="N637" s="25"/>
      <c r="O637" s="72"/>
    </row>
    <row r="638" spans="3:15" x14ac:dyDescent="0.25">
      <c r="C638" s="25"/>
      <c r="D638" s="25"/>
      <c r="E638" s="25"/>
      <c r="F638" s="72"/>
      <c r="G638" s="25"/>
      <c r="H638" s="208"/>
      <c r="I638" s="208"/>
      <c r="J638" s="202"/>
      <c r="K638" s="202"/>
      <c r="L638" s="202"/>
      <c r="M638" s="202"/>
      <c r="N638" s="25"/>
      <c r="O638" s="72"/>
    </row>
    <row r="639" spans="3:15" x14ac:dyDescent="0.25">
      <c r="C639" s="25"/>
      <c r="D639" s="25"/>
      <c r="E639" s="25"/>
      <c r="F639" s="72"/>
      <c r="G639" s="25"/>
      <c r="H639" s="208"/>
      <c r="I639" s="208"/>
      <c r="J639" s="202"/>
      <c r="K639" s="202"/>
      <c r="L639" s="202"/>
      <c r="M639" s="202"/>
      <c r="N639" s="25"/>
      <c r="O639" s="72"/>
    </row>
    <row r="640" spans="3:15" x14ac:dyDescent="0.25">
      <c r="C640" s="25"/>
      <c r="D640" s="25"/>
      <c r="E640" s="25"/>
      <c r="F640" s="72"/>
      <c r="G640" s="25"/>
      <c r="H640" s="208"/>
      <c r="I640" s="208"/>
      <c r="J640" s="202"/>
      <c r="K640" s="202"/>
      <c r="L640" s="202"/>
      <c r="M640" s="202"/>
      <c r="N640" s="25"/>
      <c r="O640" s="72"/>
    </row>
    <row r="641" spans="3:15" x14ac:dyDescent="0.25">
      <c r="C641" s="25"/>
      <c r="D641" s="25"/>
      <c r="E641" s="25"/>
      <c r="F641" s="72"/>
      <c r="G641" s="25"/>
      <c r="H641" s="208"/>
      <c r="I641" s="208"/>
      <c r="J641" s="202"/>
      <c r="K641" s="202"/>
      <c r="L641" s="202"/>
      <c r="M641" s="202"/>
      <c r="N641" s="25"/>
      <c r="O641" s="72"/>
    </row>
    <row r="642" spans="3:15" x14ac:dyDescent="0.25">
      <c r="C642" s="25"/>
      <c r="D642" s="25"/>
      <c r="E642" s="25"/>
      <c r="F642" s="72"/>
      <c r="G642" s="25"/>
      <c r="H642" s="208"/>
      <c r="I642" s="208"/>
      <c r="J642" s="202"/>
      <c r="K642" s="202"/>
      <c r="L642" s="202"/>
      <c r="M642" s="202"/>
      <c r="N642" s="25"/>
      <c r="O642" s="72"/>
    </row>
    <row r="643" spans="3:15" x14ac:dyDescent="0.25">
      <c r="C643" s="25"/>
      <c r="D643" s="25"/>
      <c r="E643" s="25"/>
      <c r="F643" s="72"/>
      <c r="G643" s="25"/>
      <c r="H643" s="208"/>
      <c r="I643" s="208"/>
      <c r="J643" s="202"/>
      <c r="K643" s="202"/>
      <c r="L643" s="202"/>
      <c r="M643" s="202"/>
      <c r="N643" s="25"/>
      <c r="O643" s="72"/>
    </row>
    <row r="644" spans="3:15" x14ac:dyDescent="0.25">
      <c r="C644" s="25"/>
      <c r="D644" s="25"/>
      <c r="E644" s="25"/>
      <c r="F644" s="72"/>
      <c r="G644" s="25"/>
      <c r="H644" s="208"/>
      <c r="I644" s="208"/>
      <c r="J644" s="202"/>
      <c r="K644" s="202"/>
      <c r="L644" s="202"/>
      <c r="M644" s="202"/>
      <c r="N644" s="25"/>
      <c r="O644" s="72"/>
    </row>
    <row r="645" spans="3:15" x14ac:dyDescent="0.25">
      <c r="C645" s="25"/>
      <c r="D645" s="25"/>
      <c r="E645" s="25"/>
      <c r="F645" s="72"/>
      <c r="G645" s="25"/>
      <c r="H645" s="208"/>
      <c r="I645" s="208"/>
      <c r="J645" s="202"/>
      <c r="K645" s="202"/>
      <c r="L645" s="202"/>
      <c r="M645" s="202"/>
      <c r="N645" s="25"/>
      <c r="O645" s="72"/>
    </row>
    <row r="646" spans="3:15" x14ac:dyDescent="0.25">
      <c r="C646" s="25"/>
      <c r="D646" s="25"/>
      <c r="E646" s="25"/>
      <c r="F646" s="72"/>
      <c r="G646" s="25"/>
      <c r="H646" s="208"/>
      <c r="I646" s="208"/>
      <c r="J646" s="202"/>
      <c r="K646" s="202"/>
      <c r="L646" s="202"/>
      <c r="M646" s="202"/>
      <c r="N646" s="25"/>
      <c r="O646" s="72"/>
    </row>
    <row r="647" spans="3:15" x14ac:dyDescent="0.25">
      <c r="C647" s="25"/>
      <c r="D647" s="25"/>
      <c r="E647" s="25"/>
      <c r="F647" s="72"/>
      <c r="G647" s="25"/>
      <c r="H647" s="208"/>
      <c r="I647" s="208"/>
      <c r="J647" s="202"/>
      <c r="K647" s="202"/>
      <c r="L647" s="202"/>
      <c r="M647" s="202"/>
      <c r="N647" s="25"/>
      <c r="O647" s="72"/>
    </row>
    <row r="648" spans="3:15" x14ac:dyDescent="0.25">
      <c r="C648" s="25"/>
      <c r="D648" s="25"/>
      <c r="E648" s="25"/>
      <c r="F648" s="72"/>
      <c r="G648" s="25"/>
      <c r="H648" s="208"/>
      <c r="I648" s="208"/>
      <c r="J648" s="202"/>
      <c r="K648" s="202"/>
      <c r="L648" s="202"/>
      <c r="M648" s="202"/>
      <c r="N648" s="25"/>
      <c r="O648" s="72"/>
    </row>
    <row r="649" spans="3:15" x14ac:dyDescent="0.25">
      <c r="C649" s="25"/>
      <c r="D649" s="25"/>
      <c r="E649" s="25"/>
      <c r="F649" s="72"/>
      <c r="G649" s="25"/>
      <c r="H649" s="208"/>
      <c r="I649" s="208"/>
      <c r="J649" s="202"/>
      <c r="K649" s="202"/>
      <c r="L649" s="202"/>
      <c r="M649" s="202"/>
      <c r="N649" s="25"/>
      <c r="O649" s="72"/>
    </row>
    <row r="650" spans="3:15" x14ac:dyDescent="0.25">
      <c r="C650" s="25"/>
      <c r="D650" s="25"/>
      <c r="E650" s="25"/>
      <c r="F650" s="72"/>
      <c r="G650" s="25"/>
      <c r="H650" s="208"/>
      <c r="I650" s="208"/>
      <c r="J650" s="202"/>
      <c r="K650" s="202"/>
      <c r="L650" s="202"/>
      <c r="M650" s="202"/>
      <c r="N650" s="25"/>
      <c r="O650" s="72"/>
    </row>
    <row r="651" spans="3:15" x14ac:dyDescent="0.25">
      <c r="C651" s="25"/>
      <c r="D651" s="25"/>
      <c r="E651" s="25"/>
      <c r="F651" s="72"/>
      <c r="G651" s="25"/>
      <c r="H651" s="208"/>
      <c r="I651" s="208"/>
      <c r="J651" s="202"/>
      <c r="K651" s="202"/>
      <c r="L651" s="202"/>
      <c r="M651" s="202"/>
      <c r="N651" s="25"/>
      <c r="O651" s="72"/>
    </row>
    <row r="652" spans="3:15" x14ac:dyDescent="0.25">
      <c r="C652" s="25"/>
      <c r="D652" s="25"/>
      <c r="E652" s="25"/>
      <c r="F652" s="72"/>
      <c r="G652" s="25"/>
      <c r="H652" s="208"/>
      <c r="I652" s="208"/>
      <c r="J652" s="202"/>
      <c r="K652" s="202"/>
      <c r="L652" s="202"/>
      <c r="M652" s="202"/>
      <c r="N652" s="25"/>
      <c r="O652" s="72"/>
    </row>
    <row r="653" spans="3:15" x14ac:dyDescent="0.25">
      <c r="C653" s="25"/>
      <c r="D653" s="25"/>
      <c r="E653" s="25"/>
      <c r="F653" s="72"/>
      <c r="G653" s="25"/>
      <c r="H653" s="208"/>
      <c r="I653" s="208"/>
      <c r="J653" s="202"/>
      <c r="K653" s="202"/>
      <c r="L653" s="202"/>
      <c r="M653" s="202"/>
      <c r="N653" s="25"/>
      <c r="O653" s="72"/>
    </row>
    <row r="654" spans="3:15" x14ac:dyDescent="0.25">
      <c r="C654" s="25"/>
      <c r="D654" s="25"/>
      <c r="E654" s="25"/>
      <c r="F654" s="72"/>
      <c r="G654" s="25"/>
      <c r="H654" s="208"/>
      <c r="I654" s="208"/>
      <c r="J654" s="202"/>
      <c r="K654" s="202"/>
      <c r="L654" s="202"/>
      <c r="M654" s="202"/>
      <c r="N654" s="25"/>
      <c r="O654" s="72"/>
    </row>
    <row r="655" spans="3:15" x14ac:dyDescent="0.25">
      <c r="C655" s="25"/>
      <c r="D655" s="25"/>
      <c r="E655" s="25"/>
      <c r="F655" s="72"/>
      <c r="G655" s="25"/>
      <c r="H655" s="208"/>
      <c r="I655" s="208"/>
      <c r="J655" s="202"/>
      <c r="K655" s="202"/>
      <c r="L655" s="202"/>
      <c r="M655" s="202"/>
      <c r="N655" s="25"/>
      <c r="O655" s="72"/>
    </row>
    <row r="656" spans="3:15" x14ac:dyDescent="0.25">
      <c r="C656" s="25"/>
      <c r="D656" s="25"/>
      <c r="E656" s="25"/>
      <c r="F656" s="72"/>
      <c r="G656" s="25"/>
      <c r="H656" s="208"/>
      <c r="I656" s="208"/>
      <c r="J656" s="202"/>
      <c r="K656" s="202"/>
      <c r="L656" s="202"/>
      <c r="M656" s="202"/>
      <c r="N656" s="25"/>
      <c r="O656" s="72"/>
    </row>
    <row r="657" spans="3:15" x14ac:dyDescent="0.25">
      <c r="C657" s="25"/>
      <c r="D657" s="25"/>
      <c r="E657" s="25"/>
      <c r="F657" s="72"/>
      <c r="G657" s="25"/>
      <c r="H657" s="208"/>
      <c r="I657" s="208"/>
      <c r="J657" s="202"/>
      <c r="K657" s="202"/>
      <c r="L657" s="202"/>
      <c r="M657" s="202"/>
      <c r="N657" s="25"/>
      <c r="O657" s="72"/>
    </row>
    <row r="658" spans="3:15" x14ac:dyDescent="0.25">
      <c r="C658" s="25"/>
      <c r="D658" s="25"/>
      <c r="E658" s="25"/>
      <c r="F658" s="72"/>
      <c r="G658" s="25"/>
      <c r="H658" s="208"/>
      <c r="I658" s="208"/>
      <c r="J658" s="202"/>
      <c r="K658" s="202"/>
      <c r="L658" s="202"/>
      <c r="M658" s="202"/>
      <c r="N658" s="25"/>
      <c r="O658" s="72"/>
    </row>
    <row r="659" spans="3:15" x14ac:dyDescent="0.25">
      <c r="C659" s="25"/>
      <c r="D659" s="25"/>
      <c r="E659" s="25"/>
      <c r="F659" s="72"/>
      <c r="G659" s="25"/>
      <c r="H659" s="208"/>
      <c r="I659" s="208"/>
      <c r="J659" s="202"/>
      <c r="K659" s="202"/>
      <c r="L659" s="202"/>
      <c r="M659" s="202"/>
      <c r="N659" s="25"/>
      <c r="O659" s="72"/>
    </row>
    <row r="660" spans="3:15" x14ac:dyDescent="0.25">
      <c r="C660" s="25"/>
      <c r="D660" s="25"/>
      <c r="E660" s="25"/>
      <c r="F660" s="72"/>
      <c r="G660" s="25"/>
      <c r="H660" s="208"/>
      <c r="I660" s="208"/>
      <c r="J660" s="202"/>
      <c r="K660" s="202"/>
      <c r="L660" s="202"/>
      <c r="M660" s="202"/>
      <c r="N660" s="25"/>
      <c r="O660" s="72"/>
    </row>
    <row r="661" spans="3:15" x14ac:dyDescent="0.25">
      <c r="C661" s="25"/>
      <c r="D661" s="25"/>
      <c r="E661" s="25"/>
      <c r="F661" s="72"/>
      <c r="G661" s="25"/>
      <c r="H661" s="208"/>
      <c r="I661" s="208"/>
      <c r="J661" s="202"/>
      <c r="K661" s="202"/>
      <c r="L661" s="202"/>
      <c r="M661" s="202"/>
      <c r="N661" s="25"/>
      <c r="O661" s="72"/>
    </row>
    <row r="662" spans="3:15" x14ac:dyDescent="0.25">
      <c r="C662" s="25"/>
      <c r="D662" s="25"/>
      <c r="E662" s="25"/>
      <c r="F662" s="72"/>
      <c r="G662" s="25"/>
      <c r="H662" s="208"/>
      <c r="I662" s="208"/>
      <c r="J662" s="202"/>
      <c r="K662" s="202"/>
      <c r="L662" s="202"/>
      <c r="M662" s="202"/>
      <c r="N662" s="25"/>
      <c r="O662" s="72"/>
    </row>
    <row r="663" spans="3:15" x14ac:dyDescent="0.25">
      <c r="C663" s="25"/>
      <c r="D663" s="25"/>
      <c r="E663" s="25"/>
      <c r="F663" s="72"/>
      <c r="G663" s="25"/>
      <c r="H663" s="208"/>
      <c r="I663" s="208"/>
      <c r="J663" s="202"/>
      <c r="K663" s="202"/>
      <c r="L663" s="202"/>
      <c r="M663" s="202"/>
      <c r="N663" s="25"/>
      <c r="O663" s="72"/>
    </row>
    <row r="664" spans="3:15" x14ac:dyDescent="0.25">
      <c r="C664" s="25"/>
      <c r="D664" s="25"/>
      <c r="E664" s="25"/>
      <c r="F664" s="72"/>
      <c r="G664" s="25"/>
      <c r="H664" s="208"/>
      <c r="I664" s="208"/>
      <c r="J664" s="202"/>
      <c r="K664" s="202"/>
      <c r="L664" s="202"/>
      <c r="M664" s="202"/>
      <c r="N664" s="25"/>
      <c r="O664" s="72"/>
    </row>
    <row r="665" spans="3:15" x14ac:dyDescent="0.25">
      <c r="C665" s="25"/>
      <c r="D665" s="25"/>
      <c r="E665" s="25"/>
      <c r="F665" s="72"/>
      <c r="G665" s="25"/>
      <c r="H665" s="208"/>
      <c r="I665" s="208"/>
      <c r="J665" s="202"/>
      <c r="K665" s="202"/>
      <c r="L665" s="202"/>
      <c r="M665" s="202"/>
      <c r="N665" s="25"/>
      <c r="O665" s="72"/>
    </row>
    <row r="666" spans="3:15" x14ac:dyDescent="0.25">
      <c r="C666" s="25"/>
      <c r="D666" s="25"/>
      <c r="E666" s="25"/>
      <c r="F666" s="72"/>
      <c r="G666" s="25"/>
      <c r="H666" s="208"/>
      <c r="I666" s="208"/>
      <c r="J666" s="202"/>
      <c r="K666" s="202"/>
      <c r="L666" s="202"/>
      <c r="M666" s="202"/>
      <c r="N666" s="25"/>
      <c r="O666" s="72"/>
    </row>
    <row r="667" spans="3:15" x14ac:dyDescent="0.25">
      <c r="C667" s="25"/>
      <c r="D667" s="25"/>
      <c r="E667" s="25"/>
      <c r="F667" s="72"/>
      <c r="G667" s="25"/>
      <c r="H667" s="208"/>
      <c r="I667" s="208"/>
      <c r="J667" s="202"/>
      <c r="K667" s="202"/>
      <c r="L667" s="202"/>
      <c r="M667" s="202"/>
      <c r="N667" s="25"/>
      <c r="O667" s="72"/>
    </row>
    <row r="668" spans="3:15" x14ac:dyDescent="0.25">
      <c r="C668" s="25"/>
      <c r="D668" s="25"/>
      <c r="E668" s="25"/>
      <c r="F668" s="72"/>
      <c r="G668" s="25"/>
      <c r="H668" s="208"/>
      <c r="I668" s="208"/>
      <c r="J668" s="202"/>
      <c r="K668" s="202"/>
      <c r="L668" s="202"/>
      <c r="M668" s="202"/>
      <c r="N668" s="25"/>
      <c r="O668" s="72"/>
    </row>
    <row r="669" spans="3:15" x14ac:dyDescent="0.25">
      <c r="C669" s="25"/>
      <c r="D669" s="25"/>
      <c r="E669" s="25"/>
      <c r="F669" s="72"/>
      <c r="G669" s="25"/>
      <c r="H669" s="208"/>
      <c r="I669" s="208"/>
      <c r="J669" s="202"/>
      <c r="K669" s="202"/>
      <c r="L669" s="202"/>
      <c r="M669" s="202"/>
      <c r="N669" s="25"/>
      <c r="O669" s="72"/>
    </row>
    <row r="670" spans="3:15" x14ac:dyDescent="0.25">
      <c r="C670" s="25"/>
      <c r="D670" s="25"/>
      <c r="E670" s="25"/>
      <c r="F670" s="72"/>
      <c r="G670" s="25"/>
      <c r="H670" s="208"/>
      <c r="I670" s="208"/>
      <c r="J670" s="202"/>
      <c r="K670" s="202"/>
      <c r="L670" s="202"/>
      <c r="M670" s="202"/>
      <c r="N670" s="25"/>
      <c r="O670" s="72"/>
    </row>
    <row r="671" spans="3:15" x14ac:dyDescent="0.25">
      <c r="C671" s="25"/>
      <c r="D671" s="25"/>
      <c r="E671" s="25"/>
      <c r="F671" s="72"/>
      <c r="G671" s="25"/>
      <c r="H671" s="208"/>
      <c r="I671" s="208"/>
      <c r="J671" s="202"/>
      <c r="K671" s="202"/>
      <c r="L671" s="202"/>
      <c r="M671" s="202"/>
      <c r="N671" s="25"/>
      <c r="O671" s="72"/>
    </row>
    <row r="672" spans="3:15" x14ac:dyDescent="0.25">
      <c r="C672" s="25"/>
      <c r="D672" s="25"/>
      <c r="E672" s="25"/>
      <c r="F672" s="72"/>
      <c r="G672" s="25"/>
      <c r="H672" s="208"/>
      <c r="I672" s="208"/>
      <c r="J672" s="202"/>
      <c r="K672" s="202"/>
      <c r="L672" s="202"/>
      <c r="M672" s="202"/>
      <c r="N672" s="25"/>
      <c r="O672" s="72"/>
    </row>
    <row r="673" spans="3:15" x14ac:dyDescent="0.25">
      <c r="C673" s="25"/>
      <c r="D673" s="25"/>
      <c r="E673" s="25"/>
      <c r="F673" s="72"/>
      <c r="G673" s="25"/>
      <c r="H673" s="208"/>
      <c r="I673" s="208"/>
      <c r="J673" s="202"/>
      <c r="K673" s="202"/>
      <c r="L673" s="202"/>
      <c r="M673" s="202"/>
      <c r="N673" s="25"/>
      <c r="O673" s="72"/>
    </row>
    <row r="674" spans="3:15" x14ac:dyDescent="0.25">
      <c r="C674" s="25"/>
      <c r="D674" s="25"/>
      <c r="E674" s="25"/>
      <c r="F674" s="72"/>
      <c r="G674" s="25"/>
      <c r="H674" s="208"/>
      <c r="I674" s="208"/>
      <c r="J674" s="202"/>
      <c r="K674" s="202"/>
      <c r="L674" s="202"/>
      <c r="M674" s="202"/>
      <c r="N674" s="25"/>
      <c r="O674" s="72"/>
    </row>
    <row r="675" spans="3:15" x14ac:dyDescent="0.25">
      <c r="C675" s="25"/>
      <c r="D675" s="25"/>
      <c r="E675" s="25"/>
      <c r="F675" s="72"/>
      <c r="G675" s="25"/>
      <c r="H675" s="208"/>
      <c r="I675" s="208"/>
      <c r="J675" s="202"/>
      <c r="K675" s="202"/>
      <c r="L675" s="202"/>
      <c r="M675" s="202"/>
      <c r="N675" s="25"/>
      <c r="O675" s="72"/>
    </row>
    <row r="676" spans="3:15" x14ac:dyDescent="0.25">
      <c r="C676" s="25"/>
      <c r="D676" s="25"/>
      <c r="E676" s="25"/>
      <c r="F676" s="72"/>
      <c r="G676" s="25"/>
      <c r="H676" s="208"/>
      <c r="I676" s="208"/>
      <c r="J676" s="202"/>
      <c r="K676" s="202"/>
      <c r="L676" s="202"/>
      <c r="M676" s="202"/>
      <c r="N676" s="25"/>
      <c r="O676" s="72"/>
    </row>
    <row r="677" spans="3:15" x14ac:dyDescent="0.25">
      <c r="C677" s="25"/>
      <c r="D677" s="25"/>
      <c r="E677" s="25"/>
      <c r="F677" s="72"/>
      <c r="G677" s="25"/>
      <c r="H677" s="208"/>
      <c r="I677" s="208"/>
      <c r="J677" s="202"/>
      <c r="K677" s="202"/>
      <c r="L677" s="202"/>
      <c r="M677" s="202"/>
      <c r="N677" s="25"/>
      <c r="O677" s="72"/>
    </row>
    <row r="678" spans="3:15" x14ac:dyDescent="0.25">
      <c r="C678" s="25"/>
      <c r="D678" s="25"/>
      <c r="E678" s="25"/>
      <c r="F678" s="72"/>
      <c r="G678" s="25"/>
      <c r="H678" s="208"/>
      <c r="I678" s="208"/>
      <c r="J678" s="202"/>
      <c r="K678" s="202"/>
      <c r="L678" s="202"/>
      <c r="M678" s="202"/>
      <c r="N678" s="25"/>
      <c r="O678" s="72"/>
    </row>
    <row r="679" spans="3:15" x14ac:dyDescent="0.25">
      <c r="C679" s="25"/>
      <c r="D679" s="25"/>
      <c r="E679" s="25"/>
      <c r="F679" s="72"/>
      <c r="G679" s="25"/>
      <c r="H679" s="208"/>
      <c r="I679" s="208"/>
      <c r="J679" s="202"/>
      <c r="K679" s="202"/>
      <c r="L679" s="202"/>
      <c r="M679" s="202"/>
      <c r="N679" s="25"/>
      <c r="O679" s="72"/>
    </row>
    <row r="680" spans="3:15" x14ac:dyDescent="0.25">
      <c r="C680" s="25"/>
      <c r="D680" s="25"/>
      <c r="E680" s="25"/>
      <c r="F680" s="72"/>
      <c r="G680" s="25"/>
      <c r="H680" s="208"/>
      <c r="I680" s="208"/>
      <c r="J680" s="202"/>
      <c r="K680" s="202"/>
      <c r="L680" s="202"/>
      <c r="M680" s="202"/>
      <c r="N680" s="25"/>
      <c r="O680" s="72"/>
    </row>
    <row r="681" spans="3:15" x14ac:dyDescent="0.25">
      <c r="C681" s="25"/>
      <c r="D681" s="25"/>
      <c r="E681" s="25"/>
      <c r="F681" s="72"/>
      <c r="G681" s="25"/>
      <c r="H681" s="208"/>
      <c r="I681" s="208"/>
      <c r="J681" s="202"/>
      <c r="K681" s="202"/>
      <c r="L681" s="202"/>
      <c r="M681" s="202"/>
      <c r="N681" s="25"/>
      <c r="O681" s="72"/>
    </row>
    <row r="682" spans="3:15" x14ac:dyDescent="0.25">
      <c r="C682" s="25"/>
      <c r="D682" s="25"/>
      <c r="E682" s="25"/>
      <c r="F682" s="72"/>
      <c r="G682" s="25"/>
      <c r="H682" s="208"/>
      <c r="I682" s="208"/>
      <c r="J682" s="202"/>
      <c r="K682" s="202"/>
      <c r="L682" s="202"/>
      <c r="M682" s="202"/>
      <c r="N682" s="25"/>
      <c r="O682" s="72"/>
    </row>
    <row r="683" spans="3:15" x14ac:dyDescent="0.25">
      <c r="C683" s="25"/>
      <c r="D683" s="25"/>
      <c r="E683" s="25"/>
      <c r="F683" s="72"/>
      <c r="G683" s="25"/>
      <c r="H683" s="208"/>
      <c r="I683" s="208"/>
      <c r="J683" s="202"/>
      <c r="K683" s="202"/>
      <c r="L683" s="202"/>
      <c r="M683" s="202"/>
      <c r="N683" s="25"/>
      <c r="O683" s="72"/>
    </row>
    <row r="684" spans="3:15" x14ac:dyDescent="0.25">
      <c r="C684" s="25"/>
      <c r="D684" s="25"/>
      <c r="E684" s="25"/>
      <c r="F684" s="72"/>
      <c r="G684" s="25"/>
      <c r="H684" s="208"/>
      <c r="I684" s="208"/>
      <c r="J684" s="202"/>
      <c r="K684" s="202"/>
      <c r="L684" s="202"/>
      <c r="M684" s="202"/>
      <c r="N684" s="25"/>
      <c r="O684" s="72"/>
    </row>
    <row r="685" spans="3:15" x14ac:dyDescent="0.25">
      <c r="C685" s="25"/>
      <c r="D685" s="25"/>
      <c r="E685" s="25"/>
      <c r="F685" s="72"/>
      <c r="G685" s="25"/>
      <c r="H685" s="208"/>
      <c r="I685" s="208"/>
      <c r="J685" s="202"/>
      <c r="K685" s="202"/>
      <c r="L685" s="202"/>
      <c r="M685" s="202"/>
      <c r="N685" s="25"/>
      <c r="O685" s="72"/>
    </row>
    <row r="686" spans="3:15" x14ac:dyDescent="0.25">
      <c r="C686" s="25"/>
      <c r="D686" s="25"/>
      <c r="E686" s="25"/>
      <c r="F686" s="72"/>
      <c r="G686" s="25"/>
      <c r="H686" s="208"/>
      <c r="I686" s="208"/>
      <c r="J686" s="202"/>
      <c r="K686" s="202"/>
      <c r="L686" s="202"/>
      <c r="M686" s="202"/>
      <c r="N686" s="25"/>
      <c r="O686" s="72"/>
    </row>
    <row r="687" spans="3:15" x14ac:dyDescent="0.25">
      <c r="C687" s="25"/>
      <c r="D687" s="25"/>
      <c r="E687" s="25"/>
      <c r="F687" s="72"/>
      <c r="G687" s="25"/>
      <c r="H687" s="208"/>
      <c r="I687" s="208"/>
      <c r="J687" s="202"/>
      <c r="K687" s="202"/>
      <c r="L687" s="202"/>
      <c r="M687" s="202"/>
      <c r="N687" s="25"/>
      <c r="O687" s="72"/>
    </row>
    <row r="688" spans="3:15" x14ac:dyDescent="0.25">
      <c r="C688" s="25"/>
      <c r="D688" s="25"/>
      <c r="E688" s="25"/>
      <c r="F688" s="72"/>
      <c r="G688" s="25"/>
      <c r="H688" s="208"/>
      <c r="I688" s="208"/>
      <c r="J688" s="202"/>
      <c r="K688" s="202"/>
      <c r="L688" s="202"/>
      <c r="M688" s="202"/>
      <c r="N688" s="25"/>
      <c r="O688" s="72"/>
    </row>
    <row r="689" spans="3:15" x14ac:dyDescent="0.25">
      <c r="C689" s="25"/>
      <c r="D689" s="25"/>
      <c r="E689" s="25"/>
      <c r="F689" s="72"/>
      <c r="G689" s="25"/>
      <c r="H689" s="208"/>
      <c r="I689" s="208"/>
      <c r="J689" s="202"/>
      <c r="K689" s="202"/>
      <c r="L689" s="202"/>
      <c r="M689" s="202"/>
      <c r="N689" s="25"/>
      <c r="O689" s="72"/>
    </row>
    <row r="690" spans="3:15" x14ac:dyDescent="0.25">
      <c r="C690" s="25"/>
      <c r="D690" s="25"/>
      <c r="E690" s="25"/>
      <c r="F690" s="72"/>
      <c r="G690" s="25"/>
      <c r="H690" s="208"/>
      <c r="I690" s="208"/>
      <c r="J690" s="202"/>
      <c r="K690" s="202"/>
      <c r="L690" s="202"/>
      <c r="M690" s="202"/>
      <c r="N690" s="25"/>
      <c r="O690" s="72"/>
    </row>
    <row r="691" spans="3:15" x14ac:dyDescent="0.25">
      <c r="C691" s="25"/>
      <c r="D691" s="25"/>
      <c r="E691" s="25"/>
      <c r="F691" s="72"/>
      <c r="G691" s="25"/>
      <c r="H691" s="208"/>
      <c r="I691" s="208"/>
      <c r="J691" s="202"/>
      <c r="K691" s="202"/>
      <c r="L691" s="202"/>
      <c r="M691" s="202"/>
      <c r="N691" s="25"/>
      <c r="O691" s="72"/>
    </row>
    <row r="692" spans="3:15" x14ac:dyDescent="0.25">
      <c r="C692" s="25"/>
      <c r="D692" s="25"/>
      <c r="E692" s="25"/>
      <c r="F692" s="72"/>
      <c r="G692" s="25"/>
      <c r="H692" s="208"/>
      <c r="I692" s="208"/>
      <c r="J692" s="202"/>
      <c r="K692" s="202"/>
      <c r="L692" s="202"/>
      <c r="M692" s="202"/>
      <c r="N692" s="25"/>
      <c r="O692" s="72"/>
    </row>
    <row r="693" spans="3:15" x14ac:dyDescent="0.25">
      <c r="C693" s="25"/>
      <c r="D693" s="25"/>
      <c r="E693" s="25"/>
      <c r="F693" s="72"/>
      <c r="G693" s="25"/>
      <c r="H693" s="208"/>
      <c r="I693" s="208"/>
      <c r="J693" s="202"/>
      <c r="K693" s="202"/>
      <c r="L693" s="202"/>
      <c r="M693" s="202"/>
      <c r="N693" s="25"/>
      <c r="O693" s="72"/>
    </row>
    <row r="694" spans="3:15" x14ac:dyDescent="0.25">
      <c r="C694" s="25"/>
      <c r="D694" s="25"/>
      <c r="E694" s="25"/>
      <c r="F694" s="72"/>
      <c r="G694" s="25"/>
      <c r="H694" s="208"/>
      <c r="I694" s="208"/>
      <c r="J694" s="202"/>
      <c r="K694" s="202"/>
      <c r="L694" s="202"/>
      <c r="M694" s="202"/>
      <c r="N694" s="25"/>
      <c r="O694" s="72"/>
    </row>
    <row r="695" spans="3:15" x14ac:dyDescent="0.25">
      <c r="C695" s="25"/>
      <c r="D695" s="25"/>
      <c r="E695" s="25"/>
      <c r="F695" s="72"/>
      <c r="G695" s="25"/>
      <c r="H695" s="208"/>
      <c r="I695" s="208"/>
      <c r="J695" s="202"/>
      <c r="K695" s="202"/>
      <c r="L695" s="202"/>
      <c r="M695" s="202"/>
      <c r="N695" s="25"/>
      <c r="O695" s="72"/>
    </row>
    <row r="696" spans="3:15" x14ac:dyDescent="0.25">
      <c r="C696" s="25"/>
      <c r="D696" s="25"/>
      <c r="E696" s="25"/>
      <c r="F696" s="72"/>
      <c r="G696" s="25"/>
      <c r="H696" s="208"/>
      <c r="I696" s="208"/>
      <c r="J696" s="202"/>
      <c r="K696" s="202"/>
      <c r="L696" s="202"/>
      <c r="M696" s="202"/>
      <c r="N696" s="25"/>
      <c r="O696" s="72"/>
    </row>
    <row r="697" spans="3:15" x14ac:dyDescent="0.25">
      <c r="C697" s="25"/>
      <c r="D697" s="25"/>
      <c r="E697" s="25"/>
      <c r="F697" s="72"/>
      <c r="G697" s="25"/>
      <c r="H697" s="208"/>
      <c r="I697" s="208"/>
      <c r="J697" s="202"/>
      <c r="K697" s="202"/>
      <c r="L697" s="202"/>
      <c r="M697" s="202"/>
      <c r="N697" s="25"/>
      <c r="O697" s="72"/>
    </row>
    <row r="698" spans="3:15" x14ac:dyDescent="0.25">
      <c r="C698" s="25"/>
      <c r="D698" s="25"/>
      <c r="E698" s="25"/>
      <c r="F698" s="72"/>
      <c r="G698" s="25"/>
      <c r="H698" s="208"/>
      <c r="I698" s="208"/>
      <c r="J698" s="202"/>
      <c r="K698" s="202"/>
      <c r="L698" s="202"/>
      <c r="M698" s="202"/>
      <c r="N698" s="25"/>
      <c r="O698" s="72"/>
    </row>
    <row r="699" spans="3:15" x14ac:dyDescent="0.25">
      <c r="C699" s="25"/>
      <c r="D699" s="25"/>
      <c r="E699" s="25"/>
      <c r="F699" s="72"/>
      <c r="G699" s="25"/>
      <c r="H699" s="208"/>
      <c r="I699" s="208"/>
      <c r="J699" s="202"/>
      <c r="K699" s="202"/>
      <c r="L699" s="202"/>
      <c r="M699" s="202"/>
      <c r="N699" s="25"/>
      <c r="O699" s="72"/>
    </row>
    <row r="700" spans="3:15" x14ac:dyDescent="0.25">
      <c r="C700" s="25"/>
      <c r="D700" s="25"/>
      <c r="E700" s="25"/>
      <c r="F700" s="72"/>
      <c r="G700" s="25"/>
      <c r="H700" s="208"/>
      <c r="I700" s="208"/>
      <c r="J700" s="202"/>
      <c r="K700" s="202"/>
      <c r="L700" s="202"/>
      <c r="M700" s="202"/>
      <c r="N700" s="25"/>
      <c r="O700" s="72"/>
    </row>
    <row r="701" spans="3:15" x14ac:dyDescent="0.25">
      <c r="C701" s="25"/>
      <c r="D701" s="25"/>
      <c r="E701" s="25"/>
      <c r="F701" s="72"/>
      <c r="G701" s="25"/>
      <c r="H701" s="208"/>
      <c r="I701" s="208"/>
      <c r="J701" s="202"/>
      <c r="K701" s="202"/>
      <c r="L701" s="202"/>
      <c r="M701" s="202"/>
      <c r="N701" s="25"/>
      <c r="O701" s="72"/>
    </row>
    <row r="702" spans="3:15" x14ac:dyDescent="0.25">
      <c r="C702" s="25"/>
      <c r="D702" s="25"/>
      <c r="E702" s="25"/>
      <c r="F702" s="72"/>
      <c r="G702" s="25"/>
      <c r="H702" s="208"/>
      <c r="I702" s="208"/>
      <c r="J702" s="202"/>
      <c r="K702" s="202"/>
      <c r="L702" s="202"/>
      <c r="M702" s="202"/>
      <c r="N702" s="25"/>
      <c r="O702" s="72"/>
    </row>
    <row r="703" spans="3:15" x14ac:dyDescent="0.25">
      <c r="C703" s="25"/>
      <c r="D703" s="25"/>
      <c r="E703" s="25"/>
      <c r="F703" s="72"/>
      <c r="G703" s="25"/>
      <c r="H703" s="208"/>
      <c r="I703" s="208"/>
      <c r="J703" s="202"/>
      <c r="K703" s="202"/>
      <c r="L703" s="202"/>
      <c r="M703" s="202"/>
      <c r="N703" s="25"/>
      <c r="O703" s="72"/>
    </row>
    <row r="704" spans="3:15" x14ac:dyDescent="0.25">
      <c r="C704" s="25"/>
      <c r="D704" s="25"/>
      <c r="E704" s="25"/>
      <c r="F704" s="72"/>
      <c r="G704" s="25"/>
      <c r="H704" s="208"/>
      <c r="I704" s="208"/>
      <c r="J704" s="202"/>
      <c r="K704" s="202"/>
      <c r="L704" s="202"/>
      <c r="M704" s="202"/>
      <c r="N704" s="25"/>
      <c r="O704" s="72"/>
    </row>
    <row r="705" spans="3:15" x14ac:dyDescent="0.25">
      <c r="C705" s="25"/>
      <c r="D705" s="25"/>
      <c r="E705" s="25"/>
      <c r="F705" s="72"/>
      <c r="G705" s="25"/>
      <c r="H705" s="208"/>
      <c r="I705" s="208"/>
      <c r="J705" s="202"/>
      <c r="K705" s="202"/>
      <c r="L705" s="202"/>
      <c r="M705" s="202"/>
      <c r="N705" s="25"/>
      <c r="O705" s="72"/>
    </row>
    <row r="706" spans="3:15" x14ac:dyDescent="0.25">
      <c r="C706" s="25"/>
      <c r="D706" s="25"/>
      <c r="E706" s="25"/>
      <c r="F706" s="72"/>
      <c r="G706" s="25"/>
      <c r="H706" s="208"/>
      <c r="I706" s="208"/>
      <c r="J706" s="202"/>
      <c r="K706" s="202"/>
      <c r="L706" s="202"/>
      <c r="M706" s="202"/>
      <c r="N706" s="25"/>
      <c r="O706" s="72"/>
    </row>
    <row r="707" spans="3:15" x14ac:dyDescent="0.25">
      <c r="C707" s="25"/>
      <c r="D707" s="25"/>
      <c r="E707" s="25"/>
      <c r="F707" s="72"/>
      <c r="G707" s="25"/>
      <c r="H707" s="208"/>
      <c r="I707" s="208"/>
      <c r="J707" s="202"/>
      <c r="K707" s="202"/>
      <c r="L707" s="202"/>
      <c r="M707" s="202"/>
      <c r="N707" s="25"/>
      <c r="O707" s="72"/>
    </row>
    <row r="708" spans="3:15" x14ac:dyDescent="0.25">
      <c r="C708" s="25"/>
      <c r="D708" s="25"/>
      <c r="E708" s="25"/>
      <c r="F708" s="72"/>
      <c r="G708" s="25"/>
      <c r="H708" s="208"/>
      <c r="I708" s="208"/>
      <c r="J708" s="202"/>
      <c r="K708" s="202"/>
      <c r="L708" s="202"/>
      <c r="M708" s="202"/>
      <c r="N708" s="25"/>
      <c r="O708" s="72"/>
    </row>
    <row r="709" spans="3:15" x14ac:dyDescent="0.25">
      <c r="C709" s="25"/>
      <c r="D709" s="25"/>
      <c r="E709" s="25"/>
      <c r="F709" s="72"/>
      <c r="G709" s="25"/>
      <c r="H709" s="208"/>
      <c r="I709" s="208"/>
      <c r="J709" s="202"/>
      <c r="K709" s="202"/>
      <c r="L709" s="202"/>
      <c r="M709" s="202"/>
      <c r="N709" s="25"/>
      <c r="O709" s="72"/>
    </row>
    <row r="710" spans="3:15" x14ac:dyDescent="0.25">
      <c r="C710" s="25"/>
      <c r="D710" s="25"/>
      <c r="E710" s="25"/>
      <c r="F710" s="72"/>
      <c r="G710" s="25"/>
      <c r="H710" s="208"/>
      <c r="I710" s="208"/>
      <c r="J710" s="202"/>
      <c r="K710" s="202"/>
      <c r="L710" s="202"/>
      <c r="M710" s="202"/>
      <c r="N710" s="25"/>
      <c r="O710" s="72"/>
    </row>
    <row r="711" spans="3:15" x14ac:dyDescent="0.25">
      <c r="C711" s="25"/>
      <c r="D711" s="25"/>
      <c r="E711" s="25"/>
      <c r="F711" s="72"/>
      <c r="G711" s="25"/>
      <c r="H711" s="208"/>
      <c r="I711" s="208"/>
      <c r="J711" s="202"/>
      <c r="K711" s="202"/>
      <c r="L711" s="202"/>
      <c r="M711" s="202"/>
      <c r="N711" s="25"/>
      <c r="O711" s="72"/>
    </row>
    <row r="712" spans="3:15" x14ac:dyDescent="0.25">
      <c r="C712" s="25"/>
      <c r="D712" s="25"/>
      <c r="E712" s="25"/>
      <c r="F712" s="72"/>
      <c r="G712" s="25"/>
      <c r="H712" s="208"/>
      <c r="I712" s="208"/>
      <c r="J712" s="202"/>
      <c r="K712" s="202"/>
      <c r="L712" s="202"/>
      <c r="M712" s="202"/>
      <c r="N712" s="25"/>
      <c r="O712" s="72"/>
    </row>
    <row r="713" spans="3:15" x14ac:dyDescent="0.25">
      <c r="C713" s="25"/>
      <c r="D713" s="25"/>
      <c r="E713" s="25"/>
      <c r="F713" s="72"/>
      <c r="G713" s="25"/>
      <c r="H713" s="208"/>
      <c r="I713" s="208"/>
      <c r="J713" s="202"/>
      <c r="K713" s="202"/>
      <c r="L713" s="202"/>
      <c r="M713" s="202"/>
      <c r="N713" s="25"/>
      <c r="O713" s="72"/>
    </row>
    <row r="714" spans="3:15" x14ac:dyDescent="0.25">
      <c r="C714" s="25"/>
      <c r="D714" s="25"/>
      <c r="E714" s="25"/>
      <c r="F714" s="72"/>
      <c r="G714" s="25"/>
      <c r="H714" s="208"/>
      <c r="I714" s="208"/>
      <c r="J714" s="202"/>
      <c r="K714" s="202"/>
      <c r="L714" s="202"/>
      <c r="M714" s="202"/>
      <c r="N714" s="25"/>
      <c r="O714" s="72"/>
    </row>
    <row r="715" spans="3:15" x14ac:dyDescent="0.25">
      <c r="C715" s="25"/>
      <c r="D715" s="25"/>
      <c r="E715" s="25"/>
      <c r="F715" s="72"/>
      <c r="G715" s="25"/>
      <c r="H715" s="208"/>
      <c r="I715" s="208"/>
      <c r="J715" s="202"/>
      <c r="K715" s="202"/>
      <c r="L715" s="202"/>
      <c r="M715" s="202"/>
      <c r="N715" s="25"/>
      <c r="O715" s="72"/>
    </row>
    <row r="716" spans="3:15" x14ac:dyDescent="0.25">
      <c r="C716" s="25"/>
      <c r="D716" s="25"/>
      <c r="E716" s="25"/>
      <c r="F716" s="72"/>
      <c r="G716" s="25"/>
      <c r="H716" s="208"/>
      <c r="I716" s="208"/>
      <c r="J716" s="202"/>
      <c r="K716" s="202"/>
      <c r="L716" s="202"/>
      <c r="M716" s="202"/>
      <c r="N716" s="25"/>
      <c r="O716" s="72"/>
    </row>
    <row r="717" spans="3:15" x14ac:dyDescent="0.25">
      <c r="C717" s="25"/>
      <c r="D717" s="25"/>
      <c r="E717" s="25"/>
      <c r="F717" s="72"/>
      <c r="G717" s="25"/>
      <c r="H717" s="208"/>
      <c r="I717" s="208"/>
      <c r="J717" s="202"/>
      <c r="K717" s="202"/>
      <c r="L717" s="202"/>
      <c r="M717" s="202"/>
      <c r="N717" s="25"/>
      <c r="O717" s="72"/>
    </row>
    <row r="718" spans="3:15" x14ac:dyDescent="0.25">
      <c r="C718" s="25"/>
      <c r="D718" s="25"/>
      <c r="E718" s="25"/>
      <c r="F718" s="72"/>
      <c r="G718" s="25"/>
      <c r="H718" s="208"/>
      <c r="I718" s="208"/>
      <c r="J718" s="202"/>
      <c r="K718" s="202"/>
      <c r="L718" s="202"/>
      <c r="M718" s="202"/>
      <c r="N718" s="25"/>
      <c r="O718" s="72"/>
    </row>
    <row r="719" spans="3:15" x14ac:dyDescent="0.25">
      <c r="C719" s="25"/>
      <c r="D719" s="25"/>
      <c r="E719" s="25"/>
      <c r="F719" s="72"/>
      <c r="G719" s="25"/>
      <c r="H719" s="208"/>
      <c r="I719" s="208"/>
      <c r="J719" s="202"/>
      <c r="K719" s="202"/>
      <c r="L719" s="202"/>
      <c r="M719" s="202"/>
      <c r="N719" s="25"/>
      <c r="O719" s="72"/>
    </row>
    <row r="720" spans="3:15" x14ac:dyDescent="0.25">
      <c r="C720" s="25"/>
      <c r="D720" s="25"/>
      <c r="E720" s="25"/>
      <c r="F720" s="72"/>
      <c r="G720" s="25"/>
      <c r="H720" s="208"/>
      <c r="I720" s="208"/>
      <c r="J720" s="202"/>
      <c r="K720" s="202"/>
      <c r="L720" s="202"/>
      <c r="M720" s="202"/>
      <c r="N720" s="25"/>
      <c r="O720" s="72"/>
    </row>
    <row r="721" spans="3:15" x14ac:dyDescent="0.25">
      <c r="C721" s="25"/>
      <c r="D721" s="25"/>
      <c r="E721" s="25"/>
      <c r="F721" s="72"/>
      <c r="G721" s="25"/>
      <c r="H721" s="208"/>
      <c r="I721" s="208"/>
      <c r="J721" s="202"/>
      <c r="K721" s="202"/>
      <c r="L721" s="202"/>
      <c r="M721" s="202"/>
      <c r="N721" s="25"/>
      <c r="O721" s="72"/>
    </row>
    <row r="722" spans="3:15" x14ac:dyDescent="0.25">
      <c r="C722" s="25"/>
      <c r="D722" s="25"/>
      <c r="E722" s="25"/>
      <c r="F722" s="72"/>
      <c r="G722" s="25"/>
      <c r="H722" s="208"/>
      <c r="I722" s="208"/>
      <c r="J722" s="202"/>
      <c r="K722" s="202"/>
      <c r="L722" s="202"/>
      <c r="M722" s="202"/>
      <c r="N722" s="25"/>
      <c r="O722" s="72"/>
    </row>
    <row r="723" spans="3:15" x14ac:dyDescent="0.25">
      <c r="C723" s="25"/>
      <c r="D723" s="25"/>
      <c r="E723" s="25"/>
      <c r="F723" s="72"/>
      <c r="G723" s="25"/>
      <c r="H723" s="208"/>
      <c r="I723" s="208"/>
      <c r="J723" s="202"/>
      <c r="K723" s="202"/>
      <c r="L723" s="202"/>
      <c r="M723" s="202"/>
      <c r="N723" s="25"/>
      <c r="O723" s="72"/>
    </row>
    <row r="724" spans="3:15" x14ac:dyDescent="0.25">
      <c r="C724" s="25"/>
      <c r="D724" s="25"/>
      <c r="E724" s="25"/>
      <c r="F724" s="72"/>
      <c r="G724" s="25"/>
      <c r="H724" s="208"/>
      <c r="I724" s="208"/>
      <c r="J724" s="202"/>
      <c r="K724" s="202"/>
      <c r="L724" s="202"/>
      <c r="M724" s="202"/>
      <c r="N724" s="25"/>
      <c r="O724" s="72"/>
    </row>
    <row r="725" spans="3:15" x14ac:dyDescent="0.25">
      <c r="C725" s="25"/>
      <c r="D725" s="25"/>
      <c r="E725" s="25"/>
      <c r="F725" s="72"/>
      <c r="G725" s="25"/>
      <c r="H725" s="208"/>
      <c r="I725" s="208"/>
      <c r="J725" s="202"/>
      <c r="K725" s="202"/>
      <c r="L725" s="202"/>
      <c r="M725" s="202"/>
      <c r="N725" s="25"/>
      <c r="O725" s="72"/>
    </row>
    <row r="726" spans="3:15" x14ac:dyDescent="0.25">
      <c r="C726" s="25"/>
      <c r="D726" s="25"/>
      <c r="E726" s="25"/>
      <c r="F726" s="72"/>
      <c r="G726" s="25"/>
      <c r="H726" s="208"/>
      <c r="I726" s="208"/>
      <c r="J726" s="202"/>
      <c r="K726" s="202"/>
      <c r="L726" s="202"/>
      <c r="M726" s="202"/>
      <c r="N726" s="25"/>
      <c r="O726" s="72"/>
    </row>
    <row r="727" spans="3:15" x14ac:dyDescent="0.25">
      <c r="C727" s="25"/>
      <c r="D727" s="25"/>
      <c r="E727" s="25"/>
      <c r="F727" s="72"/>
      <c r="G727" s="25"/>
      <c r="H727" s="208"/>
      <c r="I727" s="208"/>
      <c r="J727" s="202"/>
      <c r="K727" s="202"/>
      <c r="L727" s="202"/>
      <c r="M727" s="202"/>
      <c r="N727" s="25"/>
      <c r="O727" s="72"/>
    </row>
    <row r="728" spans="3:15" x14ac:dyDescent="0.25">
      <c r="C728" s="25"/>
      <c r="D728" s="25"/>
      <c r="E728" s="25"/>
      <c r="F728" s="72"/>
      <c r="G728" s="25"/>
      <c r="H728" s="208"/>
      <c r="I728" s="208"/>
      <c r="J728" s="202"/>
      <c r="K728" s="202"/>
      <c r="L728" s="202"/>
      <c r="M728" s="202"/>
      <c r="N728" s="25"/>
      <c r="O728" s="72"/>
    </row>
    <row r="729" spans="3:15" x14ac:dyDescent="0.25">
      <c r="C729" s="25"/>
      <c r="D729" s="25"/>
      <c r="E729" s="25"/>
      <c r="F729" s="72"/>
      <c r="G729" s="25"/>
      <c r="H729" s="208"/>
      <c r="I729" s="208"/>
      <c r="J729" s="202"/>
      <c r="K729" s="202"/>
      <c r="L729" s="202"/>
      <c r="M729" s="202"/>
      <c r="N729" s="25"/>
      <c r="O729" s="72"/>
    </row>
    <row r="730" spans="3:15" x14ac:dyDescent="0.25">
      <c r="C730" s="25"/>
      <c r="D730" s="25"/>
      <c r="E730" s="25"/>
      <c r="F730" s="72"/>
      <c r="G730" s="25"/>
      <c r="H730" s="208"/>
      <c r="I730" s="208"/>
      <c r="J730" s="202"/>
      <c r="K730" s="202"/>
      <c r="L730" s="202"/>
      <c r="M730" s="202"/>
      <c r="N730" s="25"/>
      <c r="O730" s="72"/>
    </row>
    <row r="731" spans="3:15" x14ac:dyDescent="0.25">
      <c r="C731" s="25"/>
      <c r="D731" s="25"/>
      <c r="E731" s="25"/>
      <c r="F731" s="72"/>
      <c r="G731" s="25"/>
      <c r="H731" s="208"/>
      <c r="I731" s="208"/>
      <c r="J731" s="202"/>
      <c r="K731" s="202"/>
      <c r="L731" s="202"/>
      <c r="M731" s="202"/>
      <c r="N731" s="25"/>
      <c r="O731" s="72"/>
    </row>
    <row r="732" spans="3:15" x14ac:dyDescent="0.25">
      <c r="C732" s="25"/>
      <c r="D732" s="25"/>
      <c r="E732" s="25"/>
      <c r="F732" s="72"/>
      <c r="G732" s="25"/>
      <c r="H732" s="208"/>
      <c r="I732" s="208"/>
      <c r="J732" s="202"/>
      <c r="K732" s="202"/>
      <c r="L732" s="202"/>
      <c r="M732" s="202"/>
      <c r="N732" s="25"/>
      <c r="O732" s="72"/>
    </row>
    <row r="733" spans="3:15" x14ac:dyDescent="0.25">
      <c r="C733" s="25"/>
      <c r="D733" s="25"/>
      <c r="E733" s="25"/>
      <c r="F733" s="72"/>
      <c r="G733" s="25"/>
      <c r="H733" s="208"/>
      <c r="I733" s="208"/>
      <c r="J733" s="202"/>
      <c r="K733" s="202"/>
      <c r="L733" s="202"/>
      <c r="M733" s="202"/>
      <c r="N733" s="25"/>
      <c r="O733" s="72"/>
    </row>
    <row r="734" spans="3:15" x14ac:dyDescent="0.25">
      <c r="C734" s="25"/>
      <c r="D734" s="25"/>
      <c r="E734" s="25"/>
      <c r="F734" s="72"/>
      <c r="G734" s="25"/>
      <c r="H734" s="208"/>
      <c r="I734" s="208"/>
      <c r="J734" s="202"/>
      <c r="K734" s="202"/>
      <c r="L734" s="202"/>
      <c r="M734" s="202"/>
      <c r="N734" s="25"/>
      <c r="O734" s="72"/>
    </row>
    <row r="735" spans="3:15" x14ac:dyDescent="0.25">
      <c r="C735" s="25"/>
      <c r="D735" s="25"/>
      <c r="E735" s="25"/>
      <c r="F735" s="72"/>
      <c r="G735" s="25"/>
      <c r="H735" s="208"/>
      <c r="I735" s="208"/>
      <c r="J735" s="202"/>
      <c r="K735" s="202"/>
      <c r="L735" s="202"/>
      <c r="M735" s="202"/>
      <c r="N735" s="25"/>
      <c r="O735" s="72"/>
    </row>
    <row r="736" spans="3:15" x14ac:dyDescent="0.25">
      <c r="C736" s="25"/>
      <c r="D736" s="25"/>
      <c r="E736" s="25"/>
      <c r="F736" s="72"/>
      <c r="G736" s="25"/>
      <c r="H736" s="208"/>
      <c r="I736" s="208"/>
      <c r="J736" s="202"/>
      <c r="K736" s="202"/>
      <c r="L736" s="202"/>
      <c r="M736" s="202"/>
      <c r="N736" s="25"/>
      <c r="O736" s="72"/>
    </row>
    <row r="737" spans="3:15" x14ac:dyDescent="0.25">
      <c r="C737" s="25"/>
      <c r="D737" s="25"/>
      <c r="E737" s="25"/>
      <c r="F737" s="72"/>
      <c r="G737" s="25"/>
      <c r="H737" s="208"/>
      <c r="I737" s="208"/>
      <c r="J737" s="202"/>
      <c r="K737" s="202"/>
      <c r="L737" s="202"/>
      <c r="M737" s="202"/>
      <c r="N737" s="25"/>
      <c r="O737" s="72"/>
    </row>
    <row r="738" spans="3:15" x14ac:dyDescent="0.25">
      <c r="C738" s="25"/>
      <c r="D738" s="25"/>
      <c r="E738" s="25"/>
      <c r="F738" s="72"/>
      <c r="G738" s="25"/>
      <c r="H738" s="208"/>
      <c r="I738" s="208"/>
      <c r="J738" s="202"/>
      <c r="K738" s="202"/>
      <c r="L738" s="202"/>
      <c r="M738" s="202"/>
      <c r="N738" s="25"/>
      <c r="O738" s="72"/>
    </row>
    <row r="739" spans="3:15" x14ac:dyDescent="0.25">
      <c r="C739" s="25"/>
      <c r="D739" s="25"/>
      <c r="E739" s="25"/>
      <c r="F739" s="72"/>
      <c r="G739" s="25"/>
      <c r="H739" s="208"/>
      <c r="I739" s="208"/>
      <c r="J739" s="202"/>
      <c r="K739" s="202"/>
      <c r="L739" s="202"/>
      <c r="M739" s="202"/>
      <c r="N739" s="25"/>
      <c r="O739" s="72"/>
    </row>
    <row r="740" spans="3:15" x14ac:dyDescent="0.25">
      <c r="C740" s="25"/>
      <c r="D740" s="25"/>
      <c r="E740" s="25"/>
      <c r="F740" s="72"/>
      <c r="G740" s="25"/>
      <c r="H740" s="208"/>
      <c r="I740" s="208"/>
      <c r="J740" s="202"/>
      <c r="K740" s="202"/>
      <c r="L740" s="202"/>
      <c r="M740" s="202"/>
      <c r="N740" s="25"/>
      <c r="O740" s="72"/>
    </row>
    <row r="741" spans="3:15" x14ac:dyDescent="0.25">
      <c r="C741" s="25"/>
      <c r="D741" s="25"/>
      <c r="E741" s="25"/>
      <c r="F741" s="72"/>
      <c r="G741" s="25"/>
      <c r="H741" s="208"/>
      <c r="I741" s="208"/>
      <c r="J741" s="202"/>
      <c r="K741" s="202"/>
      <c r="L741" s="202"/>
      <c r="M741" s="202"/>
      <c r="N741" s="25"/>
      <c r="O741" s="72"/>
    </row>
    <row r="742" spans="3:15" x14ac:dyDescent="0.25">
      <c r="C742" s="25"/>
      <c r="D742" s="25"/>
      <c r="E742" s="25"/>
      <c r="F742" s="72"/>
      <c r="G742" s="25"/>
      <c r="H742" s="208"/>
      <c r="I742" s="208"/>
      <c r="J742" s="202"/>
      <c r="K742" s="202"/>
      <c r="L742" s="202"/>
      <c r="M742" s="202"/>
      <c r="N742" s="25"/>
      <c r="O742" s="72"/>
    </row>
    <row r="743" spans="3:15" x14ac:dyDescent="0.25">
      <c r="C743" s="25"/>
      <c r="D743" s="25"/>
      <c r="E743" s="25"/>
      <c r="F743" s="72"/>
      <c r="G743" s="25"/>
      <c r="H743" s="208"/>
      <c r="I743" s="208"/>
      <c r="J743" s="202"/>
      <c r="K743" s="202"/>
      <c r="L743" s="202"/>
      <c r="M743" s="202"/>
      <c r="N743" s="25"/>
      <c r="O743" s="72"/>
    </row>
    <row r="744" spans="3:15" x14ac:dyDescent="0.25">
      <c r="C744" s="25"/>
      <c r="D744" s="25"/>
      <c r="E744" s="25"/>
      <c r="F744" s="72"/>
      <c r="G744" s="25"/>
      <c r="H744" s="208"/>
      <c r="I744" s="208"/>
      <c r="J744" s="202"/>
      <c r="K744" s="202"/>
      <c r="L744" s="202"/>
      <c r="M744" s="202"/>
      <c r="N744" s="25"/>
      <c r="O744" s="72"/>
    </row>
    <row r="745" spans="3:15" x14ac:dyDescent="0.25">
      <c r="C745" s="25"/>
      <c r="D745" s="25"/>
      <c r="E745" s="25"/>
      <c r="F745" s="72"/>
      <c r="G745" s="25"/>
      <c r="H745" s="208"/>
      <c r="I745" s="208"/>
      <c r="J745" s="202"/>
      <c r="K745" s="202"/>
      <c r="L745" s="202"/>
      <c r="M745" s="202"/>
      <c r="N745" s="25"/>
      <c r="O745" s="72"/>
    </row>
    <row r="746" spans="3:15" x14ac:dyDescent="0.25">
      <c r="C746" s="25"/>
      <c r="D746" s="25"/>
      <c r="E746" s="25"/>
      <c r="F746" s="72"/>
      <c r="G746" s="25"/>
      <c r="H746" s="208"/>
      <c r="I746" s="208"/>
      <c r="J746" s="202"/>
      <c r="K746" s="202"/>
      <c r="L746" s="202"/>
      <c r="M746" s="202"/>
      <c r="N746" s="25"/>
      <c r="O746" s="72"/>
    </row>
    <row r="747" spans="3:15" x14ac:dyDescent="0.25">
      <c r="C747" s="25"/>
      <c r="D747" s="25"/>
      <c r="E747" s="25"/>
      <c r="F747" s="72"/>
      <c r="G747" s="25"/>
      <c r="H747" s="208"/>
      <c r="I747" s="208"/>
      <c r="J747" s="202"/>
      <c r="K747" s="202"/>
      <c r="L747" s="202"/>
      <c r="M747" s="202"/>
      <c r="N747" s="25"/>
      <c r="O747" s="72"/>
    </row>
    <row r="748" spans="3:15" x14ac:dyDescent="0.25">
      <c r="C748" s="25"/>
      <c r="D748" s="25"/>
      <c r="E748" s="25"/>
      <c r="F748" s="72"/>
      <c r="G748" s="25"/>
      <c r="H748" s="208"/>
      <c r="I748" s="208"/>
      <c r="J748" s="202"/>
      <c r="K748" s="202"/>
      <c r="L748" s="202"/>
      <c r="M748" s="202"/>
      <c r="N748" s="25"/>
      <c r="O748" s="72"/>
    </row>
    <row r="749" spans="3:15" x14ac:dyDescent="0.25">
      <c r="C749" s="25"/>
      <c r="D749" s="25"/>
      <c r="E749" s="25"/>
      <c r="F749" s="72"/>
      <c r="G749" s="25"/>
      <c r="H749" s="208"/>
      <c r="I749" s="208"/>
      <c r="J749" s="202"/>
      <c r="K749" s="202"/>
      <c r="L749" s="202"/>
      <c r="M749" s="202"/>
      <c r="N749" s="25"/>
      <c r="O749" s="72"/>
    </row>
    <row r="750" spans="3:15" x14ac:dyDescent="0.25">
      <c r="C750" s="25"/>
      <c r="D750" s="25"/>
      <c r="E750" s="25"/>
      <c r="F750" s="72"/>
      <c r="G750" s="25"/>
      <c r="H750" s="208"/>
      <c r="I750" s="208"/>
      <c r="J750" s="202"/>
      <c r="K750" s="202"/>
      <c r="L750" s="202"/>
      <c r="M750" s="202"/>
      <c r="N750" s="25"/>
      <c r="O750" s="72"/>
    </row>
    <row r="751" spans="3:15" x14ac:dyDescent="0.25">
      <c r="C751" s="25"/>
      <c r="D751" s="25"/>
      <c r="E751" s="25"/>
      <c r="F751" s="72"/>
      <c r="G751" s="25"/>
      <c r="H751" s="208"/>
      <c r="I751" s="208"/>
      <c r="J751" s="202"/>
      <c r="K751" s="202"/>
      <c r="L751" s="202"/>
      <c r="M751" s="202"/>
      <c r="N751" s="25"/>
      <c r="O751" s="72"/>
    </row>
    <row r="752" spans="3:15" x14ac:dyDescent="0.25">
      <c r="C752" s="25"/>
      <c r="D752" s="25"/>
      <c r="E752" s="25"/>
      <c r="F752" s="72"/>
      <c r="G752" s="25"/>
      <c r="H752" s="208"/>
      <c r="I752" s="208"/>
      <c r="J752" s="202"/>
      <c r="K752" s="202"/>
      <c r="L752" s="202"/>
      <c r="M752" s="202"/>
      <c r="N752" s="25"/>
      <c r="O752" s="72"/>
    </row>
    <row r="753" spans="3:15" x14ac:dyDescent="0.25">
      <c r="C753" s="25"/>
      <c r="D753" s="25"/>
      <c r="E753" s="25"/>
      <c r="F753" s="72"/>
      <c r="G753" s="25"/>
      <c r="H753" s="208"/>
      <c r="I753" s="208"/>
      <c r="J753" s="202"/>
      <c r="K753" s="202"/>
      <c r="L753" s="202"/>
      <c r="M753" s="202"/>
      <c r="N753" s="25"/>
      <c r="O753" s="72"/>
    </row>
    <row r="754" spans="3:15" x14ac:dyDescent="0.25">
      <c r="C754" s="25"/>
      <c r="D754" s="25"/>
      <c r="E754" s="25"/>
      <c r="F754" s="72"/>
      <c r="G754" s="25"/>
      <c r="H754" s="208"/>
      <c r="I754" s="208"/>
      <c r="J754" s="202"/>
      <c r="K754" s="202"/>
      <c r="L754" s="202"/>
      <c r="M754" s="202"/>
      <c r="N754" s="25"/>
      <c r="O754" s="72"/>
    </row>
    <row r="755" spans="3:15" x14ac:dyDescent="0.25">
      <c r="C755" s="25"/>
      <c r="D755" s="25"/>
      <c r="E755" s="25"/>
      <c r="F755" s="72"/>
      <c r="G755" s="25"/>
      <c r="H755" s="208"/>
      <c r="I755" s="208"/>
      <c r="J755" s="202"/>
      <c r="K755" s="202"/>
      <c r="L755" s="202"/>
      <c r="M755" s="202"/>
      <c r="N755" s="25"/>
      <c r="O755" s="72"/>
    </row>
    <row r="756" spans="3:15" x14ac:dyDescent="0.25">
      <c r="C756" s="25"/>
      <c r="D756" s="25"/>
      <c r="E756" s="25"/>
      <c r="F756" s="72"/>
      <c r="G756" s="25"/>
      <c r="H756" s="208"/>
      <c r="I756" s="208"/>
      <c r="J756" s="202"/>
      <c r="K756" s="202"/>
      <c r="L756" s="202"/>
      <c r="M756" s="202"/>
      <c r="N756" s="25"/>
      <c r="O756" s="72"/>
    </row>
    <row r="757" spans="3:15" x14ac:dyDescent="0.25">
      <c r="C757" s="25"/>
      <c r="D757" s="25"/>
      <c r="E757" s="25"/>
      <c r="F757" s="72"/>
      <c r="G757" s="25"/>
      <c r="H757" s="208"/>
      <c r="I757" s="208"/>
      <c r="J757" s="202"/>
      <c r="K757" s="202"/>
      <c r="L757" s="202"/>
      <c r="M757" s="202"/>
      <c r="N757" s="25"/>
      <c r="O757" s="72"/>
    </row>
    <row r="758" spans="3:15" x14ac:dyDescent="0.25">
      <c r="C758" s="25"/>
      <c r="D758" s="25"/>
      <c r="E758" s="25"/>
      <c r="F758" s="72"/>
      <c r="G758" s="25"/>
      <c r="H758" s="208"/>
      <c r="I758" s="208"/>
      <c r="J758" s="202"/>
      <c r="K758" s="202"/>
      <c r="L758" s="202"/>
      <c r="M758" s="202"/>
      <c r="N758" s="25"/>
      <c r="O758" s="72"/>
    </row>
    <row r="759" spans="3:15" x14ac:dyDescent="0.25">
      <c r="C759" s="25"/>
      <c r="D759" s="25"/>
      <c r="E759" s="25"/>
      <c r="F759" s="72"/>
      <c r="G759" s="25"/>
      <c r="H759" s="208"/>
      <c r="I759" s="208"/>
      <c r="J759" s="202"/>
      <c r="K759" s="202"/>
      <c r="L759" s="202"/>
      <c r="M759" s="202"/>
      <c r="N759" s="25"/>
      <c r="O759" s="72"/>
    </row>
    <row r="760" spans="3:15" x14ac:dyDescent="0.25">
      <c r="C760" s="25"/>
      <c r="D760" s="25"/>
      <c r="E760" s="25"/>
      <c r="F760" s="72"/>
      <c r="G760" s="25"/>
      <c r="H760" s="208"/>
      <c r="I760" s="208"/>
      <c r="J760" s="202"/>
      <c r="K760" s="202"/>
      <c r="L760" s="202"/>
      <c r="M760" s="202"/>
      <c r="N760" s="25"/>
      <c r="O760" s="72"/>
    </row>
    <row r="761" spans="3:15" x14ac:dyDescent="0.25">
      <c r="C761" s="25"/>
      <c r="D761" s="25"/>
      <c r="E761" s="25"/>
      <c r="F761" s="72"/>
      <c r="G761" s="25"/>
      <c r="H761" s="208"/>
      <c r="I761" s="208"/>
      <c r="J761" s="202"/>
      <c r="K761" s="202"/>
      <c r="L761" s="202"/>
      <c r="M761" s="202"/>
      <c r="N761" s="25"/>
      <c r="O761" s="72"/>
    </row>
    <row r="762" spans="3:15" x14ac:dyDescent="0.25">
      <c r="C762" s="25"/>
      <c r="D762" s="25"/>
      <c r="E762" s="25"/>
      <c r="F762" s="72"/>
      <c r="G762" s="25"/>
      <c r="H762" s="208"/>
      <c r="I762" s="208"/>
      <c r="J762" s="202"/>
      <c r="K762" s="202"/>
      <c r="L762" s="202"/>
      <c r="M762" s="202"/>
      <c r="N762" s="25"/>
      <c r="O762" s="72"/>
    </row>
    <row r="763" spans="3:15" x14ac:dyDescent="0.25">
      <c r="C763" s="25"/>
      <c r="D763" s="25"/>
      <c r="E763" s="25"/>
      <c r="F763" s="72"/>
      <c r="G763" s="25"/>
      <c r="H763" s="208"/>
      <c r="I763" s="208"/>
      <c r="J763" s="202"/>
      <c r="K763" s="202"/>
      <c r="L763" s="202"/>
      <c r="M763" s="202"/>
      <c r="N763" s="25"/>
      <c r="O763" s="72"/>
    </row>
    <row r="764" spans="3:15" x14ac:dyDescent="0.25">
      <c r="C764" s="25"/>
      <c r="D764" s="25"/>
      <c r="E764" s="25"/>
      <c r="F764" s="72"/>
      <c r="G764" s="25"/>
      <c r="H764" s="208"/>
      <c r="I764" s="208"/>
      <c r="J764" s="202"/>
      <c r="K764" s="202"/>
      <c r="L764" s="202"/>
      <c r="M764" s="202"/>
      <c r="N764" s="25"/>
      <c r="O764" s="72"/>
    </row>
    <row r="765" spans="3:15" x14ac:dyDescent="0.25">
      <c r="C765" s="25"/>
      <c r="D765" s="25"/>
      <c r="E765" s="25"/>
      <c r="F765" s="72"/>
      <c r="G765" s="25"/>
      <c r="H765" s="208"/>
      <c r="I765" s="208"/>
      <c r="J765" s="202"/>
      <c r="K765" s="202"/>
      <c r="L765" s="202"/>
      <c r="M765" s="202"/>
      <c r="N765" s="25"/>
      <c r="O765" s="72"/>
    </row>
    <row r="766" spans="3:15" x14ac:dyDescent="0.25">
      <c r="C766" s="25"/>
      <c r="D766" s="25"/>
      <c r="E766" s="25"/>
      <c r="F766" s="72"/>
      <c r="G766" s="25"/>
      <c r="H766" s="208"/>
      <c r="I766" s="208"/>
      <c r="J766" s="202"/>
      <c r="K766" s="202"/>
      <c r="L766" s="202"/>
      <c r="M766" s="202"/>
      <c r="N766" s="25"/>
      <c r="O766" s="72"/>
    </row>
    <row r="767" spans="3:15" x14ac:dyDescent="0.25">
      <c r="C767" s="25"/>
      <c r="D767" s="25"/>
      <c r="E767" s="25"/>
      <c r="F767" s="72"/>
      <c r="G767" s="25"/>
      <c r="H767" s="208"/>
      <c r="I767" s="208"/>
      <c r="J767" s="202"/>
      <c r="K767" s="202"/>
      <c r="L767" s="202"/>
      <c r="M767" s="202"/>
      <c r="N767" s="25"/>
      <c r="O767" s="72"/>
    </row>
    <row r="768" spans="3:15" x14ac:dyDescent="0.25">
      <c r="C768" s="25"/>
      <c r="D768" s="25"/>
      <c r="E768" s="25"/>
      <c r="F768" s="72"/>
      <c r="G768" s="25"/>
      <c r="H768" s="208"/>
      <c r="I768" s="208"/>
      <c r="J768" s="202"/>
      <c r="K768" s="202"/>
      <c r="L768" s="202"/>
      <c r="M768" s="202"/>
      <c r="N768" s="25"/>
      <c r="O768" s="72"/>
    </row>
    <row r="769" spans="3:15" x14ac:dyDescent="0.25">
      <c r="C769" s="25"/>
      <c r="D769" s="25"/>
      <c r="E769" s="25"/>
      <c r="F769" s="72"/>
      <c r="G769" s="25"/>
      <c r="H769" s="208"/>
      <c r="I769" s="208"/>
      <c r="J769" s="202"/>
      <c r="K769" s="202"/>
      <c r="L769" s="202"/>
      <c r="M769" s="202"/>
      <c r="N769" s="25"/>
      <c r="O769" s="72"/>
    </row>
    <row r="770" spans="3:15" x14ac:dyDescent="0.25">
      <c r="C770" s="25"/>
      <c r="D770" s="25"/>
      <c r="E770" s="25"/>
      <c r="F770" s="72"/>
      <c r="G770" s="25"/>
      <c r="H770" s="208"/>
      <c r="I770" s="208"/>
      <c r="J770" s="202"/>
      <c r="K770" s="202"/>
      <c r="L770" s="202"/>
      <c r="M770" s="202"/>
      <c r="N770" s="25"/>
      <c r="O770" s="72"/>
    </row>
    <row r="771" spans="3:15" x14ac:dyDescent="0.25">
      <c r="C771" s="25"/>
      <c r="D771" s="25"/>
      <c r="E771" s="25"/>
      <c r="F771" s="72"/>
      <c r="G771" s="25"/>
      <c r="H771" s="208"/>
      <c r="I771" s="208"/>
      <c r="J771" s="202"/>
      <c r="K771" s="202"/>
      <c r="L771" s="202"/>
      <c r="M771" s="202"/>
      <c r="N771" s="25"/>
      <c r="O771" s="72"/>
    </row>
    <row r="772" spans="3:15" x14ac:dyDescent="0.25">
      <c r="C772" s="25"/>
      <c r="D772" s="25"/>
      <c r="E772" s="25"/>
      <c r="F772" s="72"/>
      <c r="G772" s="25"/>
      <c r="H772" s="208"/>
      <c r="I772" s="208"/>
      <c r="J772" s="202"/>
      <c r="K772" s="202"/>
      <c r="L772" s="202"/>
      <c r="M772" s="202"/>
      <c r="N772" s="25"/>
      <c r="O772" s="72"/>
    </row>
    <row r="773" spans="3:15" x14ac:dyDescent="0.25">
      <c r="C773" s="25"/>
      <c r="D773" s="25"/>
      <c r="E773" s="25"/>
      <c r="F773" s="72"/>
      <c r="G773" s="25"/>
      <c r="H773" s="208"/>
      <c r="I773" s="208"/>
      <c r="J773" s="202"/>
      <c r="K773" s="202"/>
      <c r="L773" s="202"/>
      <c r="M773" s="202"/>
      <c r="N773" s="25"/>
      <c r="O773" s="72"/>
    </row>
    <row r="774" spans="3:15" x14ac:dyDescent="0.25">
      <c r="C774" s="25"/>
      <c r="D774" s="25"/>
      <c r="E774" s="25"/>
      <c r="F774" s="72"/>
      <c r="G774" s="25"/>
      <c r="H774" s="208"/>
      <c r="I774" s="208"/>
      <c r="J774" s="202"/>
      <c r="K774" s="202"/>
      <c r="L774" s="202"/>
      <c r="M774" s="202"/>
      <c r="N774" s="25"/>
      <c r="O774" s="72"/>
    </row>
    <row r="775" spans="3:15" x14ac:dyDescent="0.25">
      <c r="C775" s="25"/>
      <c r="D775" s="25"/>
      <c r="E775" s="25"/>
      <c r="F775" s="72"/>
      <c r="G775" s="25"/>
      <c r="H775" s="208"/>
      <c r="I775" s="208"/>
      <c r="J775" s="202"/>
      <c r="K775" s="202"/>
      <c r="L775" s="202"/>
      <c r="M775" s="202"/>
      <c r="N775" s="25"/>
      <c r="O775" s="72"/>
    </row>
    <row r="776" spans="3:15" x14ac:dyDescent="0.25">
      <c r="C776" s="25"/>
      <c r="D776" s="25"/>
      <c r="E776" s="25"/>
      <c r="F776" s="72"/>
      <c r="G776" s="25"/>
      <c r="H776" s="208"/>
      <c r="I776" s="208"/>
      <c r="J776" s="202"/>
      <c r="K776" s="202"/>
      <c r="L776" s="202"/>
      <c r="M776" s="202"/>
      <c r="N776" s="25"/>
      <c r="O776" s="72"/>
    </row>
    <row r="777" spans="3:15" x14ac:dyDescent="0.25">
      <c r="C777" s="25"/>
      <c r="D777" s="25"/>
      <c r="E777" s="25"/>
      <c r="F777" s="72"/>
      <c r="G777" s="25"/>
      <c r="H777" s="208"/>
      <c r="I777" s="208"/>
      <c r="J777" s="202"/>
      <c r="K777" s="202"/>
      <c r="L777" s="202"/>
      <c r="M777" s="202"/>
      <c r="N777" s="25"/>
      <c r="O777" s="72"/>
    </row>
    <row r="778" spans="3:15" x14ac:dyDescent="0.25">
      <c r="C778" s="25"/>
      <c r="D778" s="25"/>
      <c r="E778" s="25"/>
      <c r="F778" s="72"/>
      <c r="G778" s="25"/>
      <c r="H778" s="208"/>
      <c r="I778" s="208"/>
      <c r="J778" s="202"/>
      <c r="K778" s="202"/>
      <c r="L778" s="202"/>
      <c r="M778" s="202"/>
      <c r="N778" s="25"/>
      <c r="O778" s="72"/>
    </row>
    <row r="779" spans="3:15" x14ac:dyDescent="0.25">
      <c r="C779" s="25"/>
      <c r="D779" s="25"/>
      <c r="E779" s="25"/>
      <c r="F779" s="72"/>
      <c r="G779" s="25"/>
      <c r="H779" s="208"/>
      <c r="I779" s="208"/>
      <c r="J779" s="202"/>
      <c r="K779" s="202"/>
      <c r="L779" s="202"/>
      <c r="M779" s="202"/>
      <c r="N779" s="25"/>
      <c r="O779" s="72"/>
    </row>
    <row r="780" spans="3:15" x14ac:dyDescent="0.25">
      <c r="C780" s="25"/>
      <c r="D780" s="25"/>
      <c r="E780" s="25"/>
      <c r="F780" s="72"/>
      <c r="G780" s="25"/>
      <c r="H780" s="208"/>
      <c r="I780" s="208"/>
      <c r="J780" s="202"/>
      <c r="K780" s="202"/>
      <c r="L780" s="202"/>
      <c r="M780" s="202"/>
      <c r="N780" s="25"/>
      <c r="O780" s="72"/>
    </row>
    <row r="781" spans="3:15" x14ac:dyDescent="0.25">
      <c r="C781" s="25"/>
      <c r="D781" s="25"/>
      <c r="E781" s="25"/>
      <c r="F781" s="72"/>
      <c r="G781" s="25"/>
      <c r="H781" s="208"/>
      <c r="I781" s="208"/>
      <c r="J781" s="202"/>
      <c r="K781" s="202"/>
      <c r="L781" s="202"/>
      <c r="M781" s="202"/>
      <c r="N781" s="25"/>
      <c r="O781" s="72"/>
    </row>
    <row r="782" spans="3:15" x14ac:dyDescent="0.25">
      <c r="C782" s="25"/>
      <c r="D782" s="25"/>
      <c r="E782" s="25"/>
      <c r="F782" s="72"/>
      <c r="G782" s="25"/>
      <c r="H782" s="208"/>
      <c r="I782" s="208"/>
      <c r="J782" s="202"/>
      <c r="K782" s="202"/>
      <c r="L782" s="202"/>
      <c r="M782" s="202"/>
      <c r="N782" s="25"/>
      <c r="O782" s="72"/>
    </row>
    <row r="783" spans="3:15" x14ac:dyDescent="0.25">
      <c r="C783" s="25"/>
      <c r="D783" s="25"/>
      <c r="E783" s="25"/>
      <c r="F783" s="72"/>
      <c r="G783" s="25"/>
      <c r="H783" s="208"/>
      <c r="I783" s="208"/>
      <c r="J783" s="202"/>
      <c r="K783" s="202"/>
      <c r="L783" s="202"/>
      <c r="M783" s="202"/>
      <c r="N783" s="25"/>
      <c r="O783" s="72"/>
    </row>
    <row r="784" spans="3:15" x14ac:dyDescent="0.25">
      <c r="C784" s="25"/>
      <c r="D784" s="25"/>
      <c r="E784" s="25"/>
      <c r="F784" s="72"/>
      <c r="G784" s="25"/>
      <c r="H784" s="208"/>
      <c r="I784" s="208"/>
      <c r="J784" s="202"/>
      <c r="K784" s="202"/>
      <c r="L784" s="202"/>
      <c r="M784" s="202"/>
      <c r="N784" s="25"/>
      <c r="O784" s="72"/>
    </row>
    <row r="785" spans="3:15" x14ac:dyDescent="0.25">
      <c r="C785" s="25"/>
      <c r="D785" s="25"/>
      <c r="E785" s="25"/>
      <c r="F785" s="72"/>
      <c r="G785" s="25"/>
      <c r="H785" s="208"/>
      <c r="I785" s="208"/>
      <c r="J785" s="202"/>
      <c r="K785" s="202"/>
      <c r="L785" s="202"/>
      <c r="M785" s="202"/>
      <c r="N785" s="25"/>
      <c r="O785" s="72"/>
    </row>
    <row r="786" spans="3:15" x14ac:dyDescent="0.25">
      <c r="C786" s="25"/>
      <c r="D786" s="25"/>
      <c r="E786" s="25"/>
      <c r="F786" s="72"/>
      <c r="G786" s="25"/>
      <c r="H786" s="208"/>
      <c r="I786" s="208"/>
      <c r="J786" s="202"/>
      <c r="K786" s="202"/>
      <c r="L786" s="202"/>
      <c r="M786" s="202"/>
      <c r="N786" s="25"/>
      <c r="O786" s="72"/>
    </row>
    <row r="787" spans="3:15" x14ac:dyDescent="0.25">
      <c r="C787" s="25"/>
      <c r="D787" s="25"/>
      <c r="E787" s="25"/>
      <c r="F787" s="72"/>
      <c r="G787" s="25"/>
      <c r="H787" s="208"/>
      <c r="I787" s="208"/>
      <c r="J787" s="202"/>
      <c r="K787" s="202"/>
      <c r="L787" s="202"/>
      <c r="M787" s="202"/>
      <c r="N787" s="25"/>
      <c r="O787" s="72"/>
    </row>
    <row r="788" spans="3:15" x14ac:dyDescent="0.25">
      <c r="C788" s="25"/>
      <c r="D788" s="25"/>
      <c r="E788" s="25"/>
      <c r="F788" s="72"/>
      <c r="G788" s="25"/>
      <c r="H788" s="208"/>
      <c r="I788" s="208"/>
      <c r="J788" s="202"/>
      <c r="K788" s="202"/>
      <c r="L788" s="202"/>
      <c r="M788" s="202"/>
      <c r="N788" s="25"/>
      <c r="O788" s="72"/>
    </row>
    <row r="789" spans="3:15" x14ac:dyDescent="0.25">
      <c r="C789" s="25"/>
      <c r="D789" s="25"/>
      <c r="E789" s="25"/>
      <c r="F789" s="72"/>
      <c r="G789" s="25"/>
      <c r="H789" s="208"/>
      <c r="I789" s="208"/>
      <c r="J789" s="202"/>
      <c r="K789" s="202"/>
      <c r="L789" s="202"/>
      <c r="M789" s="202"/>
      <c r="N789" s="25"/>
      <c r="O789" s="72"/>
    </row>
    <row r="790" spans="3:15" x14ac:dyDescent="0.25">
      <c r="C790" s="25"/>
      <c r="D790" s="25"/>
      <c r="E790" s="25"/>
      <c r="F790" s="72"/>
      <c r="G790" s="25"/>
      <c r="H790" s="208"/>
      <c r="I790" s="208"/>
      <c r="J790" s="202"/>
      <c r="K790" s="202"/>
      <c r="L790" s="202"/>
      <c r="M790" s="202"/>
      <c r="N790" s="25"/>
      <c r="O790" s="72"/>
    </row>
    <row r="791" spans="3:15" x14ac:dyDescent="0.25">
      <c r="C791" s="25"/>
      <c r="D791" s="25"/>
      <c r="E791" s="25"/>
      <c r="F791" s="72"/>
      <c r="G791" s="25"/>
      <c r="H791" s="208"/>
      <c r="I791" s="208"/>
      <c r="J791" s="202"/>
      <c r="K791" s="202"/>
      <c r="L791" s="202"/>
      <c r="M791" s="202"/>
      <c r="N791" s="25"/>
      <c r="O791" s="72"/>
    </row>
    <row r="792" spans="3:15" x14ac:dyDescent="0.25">
      <c r="C792" s="25"/>
      <c r="D792" s="25"/>
      <c r="E792" s="25"/>
      <c r="F792" s="72"/>
      <c r="G792" s="25"/>
      <c r="H792" s="208"/>
      <c r="I792" s="208"/>
      <c r="J792" s="202"/>
      <c r="K792" s="202"/>
      <c r="L792" s="202"/>
      <c r="M792" s="202"/>
      <c r="N792" s="25"/>
      <c r="O792" s="72"/>
    </row>
    <row r="793" spans="3:15" x14ac:dyDescent="0.25">
      <c r="C793" s="25"/>
      <c r="D793" s="25"/>
      <c r="E793" s="25"/>
      <c r="F793" s="72"/>
      <c r="G793" s="25"/>
      <c r="H793" s="208"/>
      <c r="I793" s="208"/>
      <c r="J793" s="202"/>
      <c r="K793" s="202"/>
      <c r="L793" s="202"/>
      <c r="M793" s="202"/>
      <c r="N793" s="25"/>
      <c r="O793" s="72"/>
    </row>
    <row r="794" spans="3:15" x14ac:dyDescent="0.25">
      <c r="C794" s="25"/>
      <c r="D794" s="25"/>
      <c r="E794" s="25"/>
      <c r="F794" s="72"/>
      <c r="G794" s="25"/>
      <c r="H794" s="208"/>
      <c r="I794" s="208"/>
      <c r="J794" s="202"/>
      <c r="K794" s="202"/>
      <c r="L794" s="202"/>
      <c r="M794" s="202"/>
      <c r="N794" s="25"/>
      <c r="O794" s="72"/>
    </row>
    <row r="795" spans="3:15" x14ac:dyDescent="0.25">
      <c r="C795" s="25"/>
      <c r="D795" s="25"/>
      <c r="E795" s="25"/>
      <c r="F795" s="72"/>
      <c r="G795" s="25"/>
      <c r="H795" s="208"/>
      <c r="I795" s="208"/>
      <c r="J795" s="202"/>
      <c r="K795" s="202"/>
      <c r="L795" s="202"/>
      <c r="M795" s="202"/>
      <c r="N795" s="25"/>
      <c r="O795" s="72"/>
    </row>
    <row r="796" spans="3:15" x14ac:dyDescent="0.25">
      <c r="C796" s="25"/>
      <c r="D796" s="25"/>
      <c r="E796" s="25"/>
      <c r="F796" s="72"/>
      <c r="G796" s="25"/>
      <c r="H796" s="208"/>
      <c r="I796" s="208"/>
      <c r="J796" s="202"/>
      <c r="K796" s="202"/>
      <c r="L796" s="202"/>
      <c r="M796" s="202"/>
      <c r="N796" s="25"/>
      <c r="O796" s="72"/>
    </row>
    <row r="797" spans="3:15" x14ac:dyDescent="0.25">
      <c r="C797" s="25"/>
      <c r="D797" s="25"/>
      <c r="E797" s="25"/>
      <c r="F797" s="72"/>
      <c r="G797" s="25"/>
      <c r="H797" s="208"/>
      <c r="I797" s="208"/>
      <c r="J797" s="202"/>
      <c r="K797" s="202"/>
      <c r="L797" s="202"/>
      <c r="M797" s="202"/>
      <c r="N797" s="25"/>
      <c r="O797" s="72"/>
    </row>
    <row r="798" spans="3:15" x14ac:dyDescent="0.25">
      <c r="C798" s="25"/>
      <c r="D798" s="25"/>
      <c r="E798" s="25"/>
      <c r="F798" s="72"/>
      <c r="G798" s="25"/>
      <c r="H798" s="208"/>
      <c r="I798" s="208"/>
      <c r="J798" s="202"/>
      <c r="K798" s="202"/>
      <c r="L798" s="202"/>
      <c r="M798" s="202"/>
      <c r="N798" s="25"/>
      <c r="O798" s="72"/>
    </row>
    <row r="799" spans="3:15" x14ac:dyDescent="0.25">
      <c r="C799" s="25"/>
      <c r="D799" s="25"/>
      <c r="E799" s="25"/>
      <c r="F799" s="72"/>
      <c r="G799" s="25"/>
      <c r="H799" s="208"/>
      <c r="I799" s="208"/>
      <c r="J799" s="202"/>
      <c r="K799" s="202"/>
      <c r="L799" s="202"/>
      <c r="M799" s="202"/>
      <c r="N799" s="25"/>
      <c r="O799" s="72"/>
    </row>
    <row r="800" spans="3:15" x14ac:dyDescent="0.25">
      <c r="C800" s="25"/>
      <c r="D800" s="25"/>
      <c r="E800" s="25"/>
      <c r="F800" s="72"/>
      <c r="G800" s="25"/>
      <c r="H800" s="208"/>
      <c r="I800" s="208"/>
      <c r="J800" s="202"/>
      <c r="K800" s="202"/>
      <c r="L800" s="202"/>
      <c r="M800" s="202"/>
      <c r="N800" s="25"/>
      <c r="O800" s="72"/>
    </row>
    <row r="801" spans="3:15" x14ac:dyDescent="0.25">
      <c r="C801" s="25"/>
      <c r="D801" s="25"/>
      <c r="E801" s="25"/>
      <c r="F801" s="72"/>
      <c r="G801" s="25"/>
      <c r="H801" s="208"/>
      <c r="I801" s="208"/>
      <c r="J801" s="202"/>
      <c r="K801" s="202"/>
      <c r="L801" s="202"/>
      <c r="M801" s="202"/>
      <c r="N801" s="25"/>
      <c r="O801" s="72"/>
    </row>
    <row r="802" spans="3:15" x14ac:dyDescent="0.25">
      <c r="C802" s="25"/>
      <c r="D802" s="25"/>
      <c r="E802" s="25"/>
      <c r="F802" s="72"/>
      <c r="G802" s="25"/>
      <c r="H802" s="208"/>
      <c r="I802" s="208"/>
      <c r="J802" s="202"/>
      <c r="K802" s="202"/>
      <c r="L802" s="202"/>
      <c r="M802" s="202"/>
      <c r="N802" s="25"/>
      <c r="O802" s="72"/>
    </row>
    <row r="803" spans="3:15" x14ac:dyDescent="0.25">
      <c r="C803" s="25"/>
      <c r="D803" s="25"/>
      <c r="E803" s="25"/>
      <c r="F803" s="72"/>
      <c r="G803" s="25"/>
      <c r="H803" s="208"/>
      <c r="I803" s="208"/>
      <c r="J803" s="202"/>
      <c r="K803" s="202"/>
      <c r="L803" s="202"/>
      <c r="M803" s="202"/>
      <c r="N803" s="25"/>
      <c r="O803" s="72"/>
    </row>
    <row r="804" spans="3:15" x14ac:dyDescent="0.25">
      <c r="C804" s="25"/>
      <c r="D804" s="25"/>
      <c r="E804" s="25"/>
      <c r="F804" s="72"/>
      <c r="G804" s="25"/>
      <c r="H804" s="208"/>
      <c r="I804" s="208"/>
      <c r="J804" s="202"/>
      <c r="K804" s="202"/>
      <c r="L804" s="202"/>
      <c r="M804" s="202"/>
      <c r="N804" s="25"/>
      <c r="O804" s="72"/>
    </row>
    <row r="805" spans="3:15" x14ac:dyDescent="0.25">
      <c r="C805" s="25"/>
      <c r="D805" s="25"/>
      <c r="E805" s="25"/>
      <c r="F805" s="72"/>
      <c r="G805" s="25"/>
      <c r="H805" s="208"/>
      <c r="I805" s="208"/>
      <c r="J805" s="202"/>
      <c r="K805" s="202"/>
      <c r="L805" s="202"/>
      <c r="M805" s="202"/>
      <c r="N805" s="25"/>
      <c r="O805" s="72"/>
    </row>
    <row r="806" spans="3:15" x14ac:dyDescent="0.25">
      <c r="C806" s="25"/>
      <c r="D806" s="25"/>
      <c r="E806" s="25"/>
      <c r="F806" s="72"/>
      <c r="G806" s="25"/>
      <c r="H806" s="208"/>
      <c r="I806" s="208"/>
      <c r="J806" s="202"/>
      <c r="K806" s="202"/>
      <c r="L806" s="202"/>
      <c r="M806" s="202"/>
      <c r="N806" s="25"/>
      <c r="O806" s="72"/>
    </row>
    <row r="807" spans="3:15" x14ac:dyDescent="0.25">
      <c r="C807" s="25"/>
      <c r="D807" s="25"/>
      <c r="E807" s="25"/>
      <c r="F807" s="72"/>
      <c r="G807" s="25"/>
      <c r="H807" s="208"/>
      <c r="I807" s="208"/>
      <c r="J807" s="202"/>
      <c r="K807" s="202"/>
      <c r="L807" s="202"/>
      <c r="M807" s="202"/>
      <c r="N807" s="25"/>
      <c r="O807" s="72"/>
    </row>
    <row r="808" spans="3:15" x14ac:dyDescent="0.25">
      <c r="C808" s="25"/>
      <c r="D808" s="25"/>
      <c r="E808" s="25"/>
      <c r="F808" s="72"/>
      <c r="G808" s="25"/>
      <c r="H808" s="208"/>
      <c r="I808" s="208"/>
      <c r="J808" s="202"/>
      <c r="K808" s="202"/>
      <c r="L808" s="202"/>
      <c r="M808" s="202"/>
      <c r="N808" s="25"/>
      <c r="O808" s="72"/>
    </row>
    <row r="809" spans="3:15" x14ac:dyDescent="0.25">
      <c r="C809" s="25"/>
      <c r="D809" s="25"/>
      <c r="E809" s="25"/>
      <c r="F809" s="72"/>
      <c r="G809" s="25"/>
      <c r="H809" s="208"/>
      <c r="I809" s="208"/>
      <c r="J809" s="202"/>
      <c r="K809" s="202"/>
      <c r="L809" s="202"/>
      <c r="M809" s="202"/>
      <c r="N809" s="25"/>
      <c r="O809" s="72"/>
    </row>
    <row r="810" spans="3:15" x14ac:dyDescent="0.25">
      <c r="C810" s="25"/>
      <c r="D810" s="25"/>
      <c r="E810" s="25"/>
      <c r="F810" s="72"/>
      <c r="G810" s="25"/>
      <c r="H810" s="208"/>
      <c r="I810" s="208"/>
      <c r="J810" s="202"/>
      <c r="K810" s="202"/>
      <c r="L810" s="202"/>
      <c r="M810" s="202"/>
      <c r="N810" s="25"/>
      <c r="O810" s="72"/>
    </row>
    <row r="811" spans="3:15" x14ac:dyDescent="0.25">
      <c r="C811" s="25"/>
      <c r="D811" s="25"/>
      <c r="E811" s="25"/>
      <c r="F811" s="72"/>
      <c r="G811" s="25"/>
      <c r="H811" s="208"/>
      <c r="I811" s="208"/>
      <c r="J811" s="202"/>
      <c r="K811" s="202"/>
      <c r="L811" s="202"/>
      <c r="M811" s="202"/>
      <c r="N811" s="25"/>
      <c r="O811" s="72"/>
    </row>
    <row r="812" spans="3:15" x14ac:dyDescent="0.25">
      <c r="C812" s="25"/>
      <c r="D812" s="25"/>
      <c r="E812" s="25"/>
      <c r="F812" s="72"/>
      <c r="G812" s="25"/>
      <c r="H812" s="208"/>
      <c r="I812" s="208"/>
      <c r="J812" s="202"/>
      <c r="K812" s="202"/>
      <c r="L812" s="202"/>
      <c r="M812" s="202"/>
      <c r="N812" s="25"/>
      <c r="O812" s="72"/>
    </row>
    <row r="813" spans="3:15" x14ac:dyDescent="0.25">
      <c r="C813" s="25"/>
      <c r="D813" s="25"/>
      <c r="E813" s="25"/>
      <c r="F813" s="72"/>
      <c r="G813" s="25"/>
      <c r="H813" s="208"/>
      <c r="I813" s="208"/>
      <c r="J813" s="202"/>
      <c r="K813" s="202"/>
      <c r="L813" s="202"/>
      <c r="M813" s="202"/>
      <c r="N813" s="25"/>
      <c r="O813" s="72"/>
    </row>
    <row r="814" spans="3:15" x14ac:dyDescent="0.25">
      <c r="C814" s="25"/>
      <c r="D814" s="25"/>
      <c r="E814" s="25"/>
      <c r="F814" s="72"/>
      <c r="G814" s="25"/>
      <c r="H814" s="208"/>
      <c r="I814" s="208"/>
      <c r="J814" s="202"/>
      <c r="K814" s="202"/>
      <c r="L814" s="202"/>
      <c r="M814" s="202"/>
      <c r="N814" s="25"/>
      <c r="O814" s="72"/>
    </row>
    <row r="815" spans="3:15" x14ac:dyDescent="0.25">
      <c r="C815" s="25"/>
      <c r="D815" s="25"/>
      <c r="E815" s="25"/>
      <c r="F815" s="72"/>
      <c r="G815" s="25"/>
      <c r="H815" s="208"/>
      <c r="I815" s="208"/>
      <c r="J815" s="202"/>
      <c r="K815" s="202"/>
      <c r="L815" s="202"/>
      <c r="M815" s="202"/>
      <c r="N815" s="25"/>
      <c r="O815" s="72"/>
    </row>
    <row r="816" spans="3:15" x14ac:dyDescent="0.25">
      <c r="C816" s="25"/>
      <c r="D816" s="25"/>
      <c r="E816" s="25"/>
      <c r="F816" s="72"/>
      <c r="G816" s="25"/>
      <c r="H816" s="208"/>
      <c r="I816" s="208"/>
      <c r="J816" s="202"/>
      <c r="K816" s="202"/>
      <c r="L816" s="202"/>
      <c r="M816" s="202"/>
      <c r="N816" s="25"/>
      <c r="O816" s="72"/>
    </row>
    <row r="817" spans="3:15" x14ac:dyDescent="0.25">
      <c r="C817" s="25"/>
      <c r="D817" s="25"/>
      <c r="E817" s="25"/>
      <c r="F817" s="72"/>
      <c r="G817" s="25"/>
      <c r="H817" s="208"/>
      <c r="I817" s="208"/>
      <c r="J817" s="202"/>
      <c r="K817" s="202"/>
      <c r="L817" s="202"/>
      <c r="M817" s="202"/>
      <c r="N817" s="25"/>
      <c r="O817" s="72"/>
    </row>
    <row r="818" spans="3:15" x14ac:dyDescent="0.25">
      <c r="C818" s="25"/>
      <c r="D818" s="25"/>
      <c r="E818" s="25"/>
      <c r="F818" s="72"/>
      <c r="G818" s="25"/>
      <c r="H818" s="208"/>
      <c r="I818" s="208"/>
      <c r="J818" s="202"/>
      <c r="K818" s="202"/>
      <c r="L818" s="202"/>
      <c r="M818" s="202"/>
      <c r="N818" s="25"/>
      <c r="O818" s="72"/>
    </row>
    <row r="819" spans="3:15" x14ac:dyDescent="0.25">
      <c r="C819" s="25"/>
      <c r="D819" s="25"/>
      <c r="E819" s="25"/>
      <c r="F819" s="72"/>
      <c r="G819" s="25"/>
      <c r="H819" s="208"/>
      <c r="I819" s="208"/>
      <c r="J819" s="202"/>
      <c r="K819" s="202"/>
      <c r="L819" s="202"/>
      <c r="M819" s="202"/>
      <c r="N819" s="25"/>
      <c r="O819" s="72"/>
    </row>
    <row r="820" spans="3:15" x14ac:dyDescent="0.25">
      <c r="C820" s="25"/>
      <c r="D820" s="25"/>
      <c r="E820" s="25"/>
      <c r="F820" s="72"/>
      <c r="G820" s="25"/>
      <c r="H820" s="208"/>
      <c r="I820" s="208"/>
      <c r="J820" s="202"/>
      <c r="K820" s="202"/>
      <c r="L820" s="202"/>
      <c r="M820" s="202"/>
      <c r="N820" s="25"/>
      <c r="O820" s="72"/>
    </row>
    <row r="821" spans="3:15" x14ac:dyDescent="0.25">
      <c r="C821" s="25"/>
      <c r="D821" s="25"/>
      <c r="E821" s="25"/>
      <c r="F821" s="72"/>
      <c r="G821" s="25"/>
      <c r="H821" s="208"/>
      <c r="I821" s="208"/>
      <c r="J821" s="202"/>
      <c r="K821" s="202"/>
      <c r="L821" s="202"/>
      <c r="M821" s="202"/>
      <c r="N821" s="25"/>
      <c r="O821" s="72"/>
    </row>
    <row r="822" spans="3:15" x14ac:dyDescent="0.25">
      <c r="C822" s="25"/>
      <c r="D822" s="25"/>
      <c r="E822" s="25"/>
      <c r="F822" s="72"/>
      <c r="G822" s="25"/>
      <c r="H822" s="208"/>
      <c r="I822" s="208"/>
      <c r="J822" s="202"/>
      <c r="K822" s="202"/>
      <c r="L822" s="202"/>
      <c r="M822" s="202"/>
      <c r="N822" s="25"/>
      <c r="O822" s="72"/>
    </row>
    <row r="823" spans="3:15" x14ac:dyDescent="0.25">
      <c r="C823" s="25"/>
      <c r="D823" s="25"/>
      <c r="E823" s="25"/>
      <c r="F823" s="72"/>
      <c r="G823" s="25"/>
      <c r="H823" s="208"/>
      <c r="I823" s="208"/>
      <c r="J823" s="202"/>
      <c r="K823" s="202"/>
      <c r="L823" s="202"/>
      <c r="M823" s="202"/>
      <c r="N823" s="25"/>
      <c r="O823" s="72"/>
    </row>
    <row r="824" spans="3:15" x14ac:dyDescent="0.25">
      <c r="C824" s="25"/>
      <c r="D824" s="25"/>
      <c r="E824" s="25"/>
      <c r="F824" s="72"/>
      <c r="G824" s="25"/>
      <c r="H824" s="208"/>
      <c r="I824" s="208"/>
      <c r="J824" s="202"/>
      <c r="K824" s="202"/>
      <c r="L824" s="202"/>
      <c r="M824" s="202"/>
      <c r="N824" s="25"/>
      <c r="O824" s="72"/>
    </row>
    <row r="825" spans="3:15" x14ac:dyDescent="0.25">
      <c r="C825" s="25"/>
      <c r="D825" s="25"/>
      <c r="E825" s="25"/>
      <c r="F825" s="72"/>
      <c r="G825" s="25"/>
      <c r="H825" s="208"/>
      <c r="I825" s="208"/>
      <c r="J825" s="202"/>
      <c r="K825" s="202"/>
      <c r="L825" s="202"/>
      <c r="M825" s="202"/>
      <c r="N825" s="25"/>
      <c r="O825" s="72"/>
    </row>
    <row r="826" spans="3:15" x14ac:dyDescent="0.25">
      <c r="C826" s="25"/>
      <c r="D826" s="25"/>
      <c r="E826" s="25"/>
      <c r="F826" s="72"/>
      <c r="G826" s="25"/>
      <c r="H826" s="208"/>
      <c r="I826" s="208"/>
      <c r="J826" s="202"/>
      <c r="K826" s="202"/>
      <c r="L826" s="202"/>
      <c r="M826" s="202"/>
      <c r="N826" s="25"/>
      <c r="O826" s="72"/>
    </row>
    <row r="827" spans="3:15" x14ac:dyDescent="0.25">
      <c r="C827" s="25"/>
      <c r="D827" s="25"/>
      <c r="E827" s="25"/>
      <c r="F827" s="72"/>
      <c r="G827" s="25"/>
      <c r="H827" s="208"/>
      <c r="I827" s="208"/>
      <c r="J827" s="202"/>
      <c r="K827" s="202"/>
      <c r="L827" s="202"/>
      <c r="M827" s="202"/>
      <c r="N827" s="25"/>
      <c r="O827" s="72"/>
    </row>
    <row r="828" spans="3:15" x14ac:dyDescent="0.25">
      <c r="C828" s="25"/>
      <c r="D828" s="25"/>
      <c r="E828" s="25"/>
      <c r="F828" s="72"/>
      <c r="G828" s="25"/>
      <c r="H828" s="208"/>
      <c r="I828" s="208"/>
      <c r="J828" s="202"/>
      <c r="K828" s="202"/>
      <c r="L828" s="202"/>
      <c r="M828" s="202"/>
      <c r="N828" s="25"/>
      <c r="O828" s="72"/>
    </row>
    <row r="829" spans="3:15" x14ac:dyDescent="0.25">
      <c r="C829" s="25"/>
      <c r="D829" s="25"/>
      <c r="E829" s="25"/>
      <c r="F829" s="72"/>
      <c r="G829" s="25"/>
      <c r="H829" s="208"/>
      <c r="I829" s="208"/>
      <c r="J829" s="202"/>
      <c r="K829" s="202"/>
      <c r="L829" s="202"/>
      <c r="M829" s="202"/>
      <c r="N829" s="25"/>
      <c r="O829" s="72"/>
    </row>
    <row r="830" spans="3:15" x14ac:dyDescent="0.25">
      <c r="C830" s="25"/>
      <c r="D830" s="25"/>
      <c r="E830" s="25"/>
      <c r="F830" s="72"/>
      <c r="G830" s="25"/>
      <c r="H830" s="208"/>
      <c r="I830" s="208"/>
      <c r="J830" s="202"/>
      <c r="K830" s="202"/>
      <c r="L830" s="202"/>
      <c r="M830" s="202"/>
      <c r="N830" s="25"/>
      <c r="O830" s="72"/>
    </row>
    <row r="831" spans="3:15" x14ac:dyDescent="0.25">
      <c r="C831" s="25"/>
      <c r="D831" s="25"/>
      <c r="E831" s="25"/>
      <c r="F831" s="72"/>
      <c r="G831" s="25"/>
      <c r="H831" s="208"/>
      <c r="I831" s="208"/>
      <c r="J831" s="202"/>
      <c r="K831" s="202"/>
      <c r="L831" s="202"/>
      <c r="M831" s="202"/>
      <c r="N831" s="25"/>
      <c r="O831" s="72"/>
    </row>
    <row r="832" spans="3:15" x14ac:dyDescent="0.25">
      <c r="C832" s="25"/>
      <c r="D832" s="25"/>
      <c r="E832" s="25"/>
      <c r="F832" s="72"/>
      <c r="G832" s="25"/>
      <c r="H832" s="208"/>
      <c r="I832" s="208"/>
      <c r="J832" s="202"/>
      <c r="K832" s="202"/>
      <c r="L832" s="202"/>
      <c r="M832" s="202"/>
      <c r="N832" s="25"/>
      <c r="O832" s="72"/>
    </row>
    <row r="833" spans="3:15" x14ac:dyDescent="0.25">
      <c r="C833" s="25"/>
      <c r="D833" s="25"/>
      <c r="E833" s="25"/>
      <c r="F833" s="72"/>
      <c r="G833" s="25"/>
      <c r="H833" s="208"/>
      <c r="I833" s="208"/>
      <c r="J833" s="202"/>
      <c r="K833" s="202"/>
      <c r="L833" s="202"/>
      <c r="M833" s="202"/>
      <c r="N833" s="25"/>
      <c r="O833" s="72"/>
    </row>
    <row r="834" spans="3:15" x14ac:dyDescent="0.25">
      <c r="C834" s="25"/>
      <c r="D834" s="25"/>
      <c r="E834" s="25"/>
      <c r="F834" s="72"/>
      <c r="G834" s="25"/>
      <c r="H834" s="208"/>
      <c r="I834" s="208"/>
      <c r="J834" s="202"/>
      <c r="K834" s="202"/>
      <c r="L834" s="202"/>
      <c r="M834" s="202"/>
      <c r="N834" s="25"/>
      <c r="O834" s="72"/>
    </row>
    <row r="835" spans="3:15" x14ac:dyDescent="0.25">
      <c r="C835" s="25"/>
      <c r="D835" s="25"/>
      <c r="E835" s="25"/>
      <c r="F835" s="72"/>
      <c r="G835" s="25"/>
      <c r="H835" s="208"/>
      <c r="I835" s="208"/>
      <c r="J835" s="202"/>
      <c r="K835" s="202"/>
      <c r="L835" s="202"/>
      <c r="M835" s="202"/>
      <c r="N835" s="25"/>
      <c r="O835" s="72"/>
    </row>
    <row r="836" spans="3:15" x14ac:dyDescent="0.25">
      <c r="C836" s="25"/>
      <c r="D836" s="25"/>
      <c r="E836" s="25"/>
      <c r="F836" s="72"/>
      <c r="G836" s="25"/>
      <c r="H836" s="208"/>
      <c r="I836" s="208"/>
      <c r="J836" s="202"/>
      <c r="K836" s="202"/>
      <c r="L836" s="202"/>
      <c r="M836" s="202"/>
      <c r="N836" s="25"/>
      <c r="O836" s="72"/>
    </row>
    <row r="837" spans="3:15" x14ac:dyDescent="0.25">
      <c r="C837" s="25"/>
      <c r="D837" s="25"/>
      <c r="E837" s="25"/>
      <c r="F837" s="72"/>
      <c r="G837" s="25"/>
      <c r="H837" s="208"/>
      <c r="I837" s="208"/>
      <c r="J837" s="202"/>
      <c r="K837" s="202"/>
      <c r="L837" s="202"/>
      <c r="M837" s="202"/>
      <c r="N837" s="25"/>
      <c r="O837" s="72"/>
    </row>
    <row r="838" spans="3:15" x14ac:dyDescent="0.25">
      <c r="C838" s="25"/>
      <c r="D838" s="25"/>
      <c r="E838" s="25"/>
      <c r="F838" s="72"/>
      <c r="G838" s="25"/>
      <c r="H838" s="208"/>
      <c r="I838" s="208"/>
      <c r="J838" s="202"/>
      <c r="K838" s="202"/>
      <c r="L838" s="202"/>
      <c r="M838" s="202"/>
      <c r="N838" s="25"/>
      <c r="O838" s="72"/>
    </row>
    <row r="839" spans="3:15" x14ac:dyDescent="0.25">
      <c r="C839" s="25"/>
      <c r="D839" s="25"/>
      <c r="E839" s="25"/>
      <c r="F839" s="72"/>
      <c r="G839" s="25"/>
      <c r="H839" s="208"/>
      <c r="I839" s="208"/>
      <c r="J839" s="202"/>
      <c r="K839" s="202"/>
      <c r="L839" s="202"/>
      <c r="M839" s="202"/>
      <c r="N839" s="25"/>
      <c r="O839" s="72"/>
    </row>
    <row r="840" spans="3:15" x14ac:dyDescent="0.25">
      <c r="C840" s="25"/>
      <c r="D840" s="25"/>
      <c r="E840" s="25"/>
      <c r="F840" s="72"/>
      <c r="G840" s="25"/>
      <c r="H840" s="208"/>
      <c r="I840" s="208"/>
      <c r="J840" s="202"/>
      <c r="K840" s="202"/>
      <c r="L840" s="202"/>
      <c r="M840" s="202"/>
      <c r="N840" s="25"/>
      <c r="O840" s="72"/>
    </row>
    <row r="841" spans="3:15" x14ac:dyDescent="0.25">
      <c r="C841" s="25"/>
      <c r="D841" s="25"/>
      <c r="E841" s="25"/>
      <c r="F841" s="72"/>
      <c r="G841" s="25"/>
      <c r="H841" s="208"/>
      <c r="I841" s="208"/>
      <c r="J841" s="202"/>
      <c r="K841" s="202"/>
      <c r="L841" s="202"/>
      <c r="M841" s="202"/>
      <c r="N841" s="25"/>
      <c r="O841" s="72"/>
    </row>
    <row r="842" spans="3:15" x14ac:dyDescent="0.25">
      <c r="C842" s="25"/>
      <c r="D842" s="25"/>
      <c r="E842" s="25"/>
      <c r="F842" s="72"/>
      <c r="G842" s="25"/>
      <c r="H842" s="208"/>
      <c r="I842" s="208"/>
      <c r="J842" s="202"/>
      <c r="K842" s="202"/>
      <c r="L842" s="202"/>
      <c r="M842" s="202"/>
      <c r="N842" s="25"/>
      <c r="O842" s="72"/>
    </row>
    <row r="843" spans="3:15" x14ac:dyDescent="0.25">
      <c r="C843" s="25"/>
      <c r="D843" s="25"/>
      <c r="E843" s="25"/>
      <c r="F843" s="72"/>
      <c r="G843" s="25"/>
      <c r="H843" s="208"/>
      <c r="I843" s="208"/>
      <c r="J843" s="202"/>
      <c r="K843" s="202"/>
      <c r="L843" s="202"/>
      <c r="M843" s="202"/>
      <c r="N843" s="25"/>
      <c r="O843" s="72"/>
    </row>
    <row r="844" spans="3:15" x14ac:dyDescent="0.25">
      <c r="C844" s="25"/>
      <c r="D844" s="25"/>
      <c r="E844" s="25"/>
      <c r="F844" s="72"/>
      <c r="G844" s="25"/>
      <c r="H844" s="208"/>
      <c r="I844" s="208"/>
      <c r="J844" s="202"/>
      <c r="K844" s="202"/>
      <c r="L844" s="202"/>
      <c r="M844" s="202"/>
      <c r="N844" s="25"/>
      <c r="O844" s="72"/>
    </row>
    <row r="845" spans="3:15" x14ac:dyDescent="0.25">
      <c r="C845" s="25"/>
      <c r="D845" s="25"/>
      <c r="E845" s="25"/>
      <c r="F845" s="72"/>
      <c r="G845" s="25"/>
      <c r="H845" s="208"/>
      <c r="I845" s="208"/>
      <c r="J845" s="202"/>
      <c r="K845" s="202"/>
      <c r="L845" s="202"/>
      <c r="M845" s="202"/>
      <c r="N845" s="25"/>
      <c r="O845" s="72"/>
    </row>
    <row r="846" spans="3:15" x14ac:dyDescent="0.25">
      <c r="C846" s="25"/>
      <c r="D846" s="25"/>
      <c r="E846" s="25"/>
      <c r="F846" s="72"/>
      <c r="G846" s="25"/>
      <c r="H846" s="208"/>
      <c r="I846" s="208"/>
      <c r="J846" s="202"/>
      <c r="K846" s="202"/>
      <c r="L846" s="202"/>
      <c r="M846" s="202"/>
      <c r="N846" s="25"/>
      <c r="O846" s="72"/>
    </row>
    <row r="847" spans="3:15" x14ac:dyDescent="0.25">
      <c r="C847" s="25"/>
      <c r="D847" s="25"/>
      <c r="E847" s="25"/>
      <c r="F847" s="72"/>
      <c r="G847" s="25"/>
      <c r="H847" s="208"/>
      <c r="I847" s="208"/>
      <c r="J847" s="202"/>
      <c r="K847" s="202"/>
      <c r="L847" s="202"/>
      <c r="M847" s="202"/>
      <c r="N847" s="25"/>
      <c r="O847" s="72"/>
    </row>
    <row r="848" spans="3:15" x14ac:dyDescent="0.25">
      <c r="C848" s="25"/>
      <c r="D848" s="25"/>
      <c r="E848" s="25"/>
      <c r="F848" s="72"/>
      <c r="G848" s="25"/>
      <c r="H848" s="208"/>
      <c r="I848" s="208"/>
      <c r="J848" s="202"/>
      <c r="K848" s="202"/>
      <c r="L848" s="202"/>
      <c r="M848" s="202"/>
      <c r="N848" s="25"/>
      <c r="O848" s="72"/>
    </row>
    <row r="849" spans="3:15" x14ac:dyDescent="0.25">
      <c r="C849" s="25"/>
      <c r="D849" s="25"/>
      <c r="E849" s="25"/>
      <c r="F849" s="72"/>
      <c r="G849" s="25"/>
      <c r="H849" s="208"/>
      <c r="I849" s="208"/>
      <c r="J849" s="202"/>
      <c r="K849" s="202"/>
      <c r="L849" s="202"/>
      <c r="M849" s="202"/>
      <c r="N849" s="25"/>
      <c r="O849" s="72"/>
    </row>
    <row r="850" spans="3:15" x14ac:dyDescent="0.25">
      <c r="C850" s="25"/>
      <c r="D850" s="25"/>
      <c r="E850" s="25"/>
      <c r="F850" s="72"/>
      <c r="G850" s="25"/>
      <c r="H850" s="208"/>
      <c r="I850" s="208"/>
      <c r="J850" s="202"/>
      <c r="K850" s="202"/>
      <c r="L850" s="202"/>
      <c r="M850" s="202"/>
      <c r="N850" s="25"/>
      <c r="O850" s="72"/>
    </row>
    <row r="851" spans="3:15" x14ac:dyDescent="0.25">
      <c r="C851" s="25"/>
      <c r="D851" s="25"/>
      <c r="E851" s="25"/>
      <c r="F851" s="72"/>
      <c r="G851" s="25"/>
      <c r="H851" s="208"/>
      <c r="I851" s="208"/>
      <c r="J851" s="202"/>
      <c r="K851" s="202"/>
      <c r="L851" s="202"/>
      <c r="M851" s="202"/>
      <c r="N851" s="25"/>
      <c r="O851" s="72"/>
    </row>
    <row r="852" spans="3:15" x14ac:dyDescent="0.25">
      <c r="C852" s="25"/>
      <c r="D852" s="25"/>
      <c r="E852" s="25"/>
      <c r="F852" s="72"/>
      <c r="G852" s="25"/>
      <c r="H852" s="208"/>
      <c r="I852" s="208"/>
      <c r="J852" s="202"/>
      <c r="K852" s="202"/>
      <c r="L852" s="202"/>
      <c r="M852" s="202"/>
      <c r="N852" s="25"/>
      <c r="O852" s="72"/>
    </row>
    <row r="853" spans="3:15" x14ac:dyDescent="0.25">
      <c r="C853" s="25"/>
      <c r="D853" s="25"/>
      <c r="E853" s="25"/>
      <c r="F853" s="72"/>
      <c r="G853" s="25"/>
      <c r="H853" s="208"/>
      <c r="I853" s="208"/>
      <c r="J853" s="202"/>
      <c r="K853" s="202"/>
      <c r="L853" s="202"/>
      <c r="M853" s="202"/>
      <c r="N853" s="25"/>
      <c r="O853" s="72"/>
    </row>
    <row r="854" spans="3:15" x14ac:dyDescent="0.25">
      <c r="C854" s="25"/>
      <c r="D854" s="25"/>
      <c r="E854" s="25"/>
      <c r="F854" s="72"/>
      <c r="G854" s="25"/>
      <c r="H854" s="208"/>
      <c r="I854" s="208"/>
      <c r="J854" s="202"/>
      <c r="K854" s="202"/>
      <c r="L854" s="202"/>
      <c r="M854" s="202"/>
      <c r="N854" s="25"/>
      <c r="O854" s="72"/>
    </row>
    <row r="855" spans="3:15" x14ac:dyDescent="0.25">
      <c r="C855" s="25"/>
      <c r="D855" s="25"/>
      <c r="E855" s="25"/>
      <c r="F855" s="72"/>
      <c r="G855" s="25"/>
      <c r="H855" s="208"/>
      <c r="I855" s="208"/>
      <c r="J855" s="202"/>
      <c r="K855" s="202"/>
      <c r="L855" s="202"/>
      <c r="M855" s="202"/>
      <c r="N855" s="25"/>
      <c r="O855" s="72"/>
    </row>
    <row r="856" spans="3:15" x14ac:dyDescent="0.25">
      <c r="C856" s="25"/>
      <c r="D856" s="25"/>
      <c r="E856" s="25"/>
      <c r="F856" s="72"/>
      <c r="G856" s="25"/>
      <c r="H856" s="208"/>
      <c r="I856" s="208"/>
      <c r="J856" s="202"/>
      <c r="K856" s="202"/>
      <c r="L856" s="202"/>
      <c r="M856" s="202"/>
      <c r="N856" s="25"/>
      <c r="O856" s="72"/>
    </row>
    <row r="857" spans="3:15" x14ac:dyDescent="0.25">
      <c r="C857" s="25"/>
      <c r="D857" s="25"/>
      <c r="E857" s="25"/>
      <c r="F857" s="72"/>
      <c r="G857" s="25"/>
      <c r="H857" s="208"/>
      <c r="I857" s="208"/>
      <c r="J857" s="202"/>
      <c r="K857" s="202"/>
      <c r="L857" s="202"/>
      <c r="M857" s="202"/>
      <c r="N857" s="25"/>
      <c r="O857" s="72"/>
    </row>
    <row r="858" spans="3:15" x14ac:dyDescent="0.25">
      <c r="C858" s="25"/>
      <c r="D858" s="25"/>
      <c r="E858" s="25"/>
      <c r="F858" s="72"/>
      <c r="G858" s="25"/>
      <c r="H858" s="208"/>
      <c r="I858" s="208"/>
      <c r="J858" s="202"/>
      <c r="K858" s="202"/>
      <c r="L858" s="202"/>
      <c r="M858" s="202"/>
      <c r="N858" s="25"/>
      <c r="O858" s="72"/>
    </row>
    <row r="859" spans="3:15" x14ac:dyDescent="0.25">
      <c r="C859" s="25"/>
      <c r="D859" s="25"/>
      <c r="E859" s="25"/>
      <c r="F859" s="72"/>
      <c r="G859" s="25"/>
      <c r="H859" s="208"/>
      <c r="I859" s="208"/>
      <c r="J859" s="202"/>
      <c r="K859" s="202"/>
      <c r="L859" s="202"/>
      <c r="M859" s="202"/>
      <c r="N859" s="25"/>
      <c r="O859" s="72"/>
    </row>
    <row r="860" spans="3:15" x14ac:dyDescent="0.25">
      <c r="C860" s="25"/>
      <c r="D860" s="25"/>
      <c r="E860" s="25"/>
      <c r="F860" s="72"/>
      <c r="G860" s="25"/>
      <c r="H860" s="208"/>
      <c r="I860" s="208"/>
      <c r="J860" s="202"/>
      <c r="K860" s="202"/>
      <c r="L860" s="202"/>
      <c r="M860" s="202"/>
      <c r="N860" s="25"/>
      <c r="O860" s="72"/>
    </row>
    <row r="861" spans="3:15" x14ac:dyDescent="0.25">
      <c r="C861" s="25"/>
      <c r="D861" s="25"/>
      <c r="E861" s="25"/>
      <c r="F861" s="72"/>
      <c r="G861" s="25"/>
      <c r="H861" s="208"/>
      <c r="I861" s="208"/>
      <c r="J861" s="202"/>
      <c r="K861" s="202"/>
      <c r="L861" s="202"/>
      <c r="M861" s="202"/>
      <c r="N861" s="25"/>
      <c r="O861" s="72"/>
    </row>
    <row r="862" spans="3:15" x14ac:dyDescent="0.25">
      <c r="C862" s="25"/>
      <c r="D862" s="25"/>
      <c r="E862" s="25"/>
      <c r="F862" s="72"/>
      <c r="G862" s="25"/>
      <c r="H862" s="208"/>
      <c r="I862" s="208"/>
      <c r="J862" s="202"/>
      <c r="K862" s="202"/>
      <c r="L862" s="202"/>
      <c r="M862" s="202"/>
      <c r="N862" s="25"/>
      <c r="O862" s="72"/>
    </row>
    <row r="863" spans="3:15" x14ac:dyDescent="0.25">
      <c r="C863" s="25"/>
      <c r="D863" s="25"/>
      <c r="E863" s="25"/>
      <c r="F863" s="72"/>
      <c r="G863" s="25"/>
      <c r="H863" s="208"/>
      <c r="I863" s="208"/>
      <c r="J863" s="202"/>
      <c r="K863" s="202"/>
      <c r="L863" s="202"/>
      <c r="M863" s="202"/>
      <c r="N863" s="25"/>
      <c r="O863" s="72"/>
    </row>
  </sheetData>
  <autoFilter ref="A7:R387"/>
  <mergeCells count="3">
    <mergeCell ref="D5:G5"/>
    <mergeCell ref="H5:N5"/>
    <mergeCell ref="C1:N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P341"/>
  <sheetViews>
    <sheetView showZeros="0" topLeftCell="B1" zoomScale="80" zoomScaleNormal="80" zoomScaleSheetLayoutView="85" workbookViewId="0">
      <pane xSplit="1" ySplit="7" topLeftCell="C167" activePane="bottomRight" state="frozen"/>
      <selection activeCell="B1" sqref="B1"/>
      <selection pane="topRight" activeCell="C1" sqref="C1"/>
      <selection pane="bottomLeft" activeCell="B8" sqref="B8"/>
      <selection pane="bottomRight" activeCell="K175" sqref="K175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7" customWidth="1"/>
    <col min="6" max="6" width="9.7109375" style="5" customWidth="1"/>
    <col min="7" max="7" width="15" style="5" customWidth="1"/>
    <col min="8" max="8" width="14.42578125" style="5" customWidth="1"/>
    <col min="9" max="12" width="15.28515625" style="97" customWidth="1"/>
    <col min="13" max="13" width="10" style="5" customWidth="1"/>
    <col min="14" max="14" width="13.7109375" style="13" customWidth="1"/>
    <col min="15" max="15" width="9.140625" style="13" customWidth="1"/>
    <col min="16" max="250" width="9.140625" style="13"/>
    <col min="251" max="16384" width="9.140625" style="5"/>
  </cols>
  <sheetData>
    <row r="1" spans="1:250" s="35" customFormat="1" ht="36" customHeight="1" x14ac:dyDescent="0.25">
      <c r="B1" s="750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2019</v>
      </c>
      <c r="C1" s="751"/>
      <c r="D1" s="751"/>
      <c r="E1" s="751"/>
      <c r="F1" s="751"/>
      <c r="G1" s="751"/>
      <c r="H1" s="751"/>
      <c r="I1" s="751"/>
      <c r="J1" s="751"/>
      <c r="K1" s="751"/>
      <c r="L1" s="751"/>
      <c r="M1" s="751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</row>
    <row r="2" spans="1:250" s="35" customFormat="1" ht="12" customHeight="1" x14ac:dyDescent="0.25"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  <c r="HW2" s="83"/>
      <c r="HX2" s="83"/>
      <c r="HY2" s="83"/>
      <c r="HZ2" s="83"/>
      <c r="IA2" s="83"/>
      <c r="IB2" s="83"/>
      <c r="IC2" s="83"/>
      <c r="ID2" s="83"/>
      <c r="IE2" s="83"/>
      <c r="IF2" s="83"/>
      <c r="IG2" s="83"/>
      <c r="IH2" s="83"/>
      <c r="II2" s="83"/>
      <c r="IJ2" s="83"/>
      <c r="IK2" s="83"/>
      <c r="IL2" s="83"/>
      <c r="IM2" s="83"/>
      <c r="IN2" s="83"/>
      <c r="IO2" s="83"/>
      <c r="IP2" s="83"/>
    </row>
    <row r="3" spans="1:250" hidden="1" x14ac:dyDescent="0.25">
      <c r="B3" s="96">
        <v>7</v>
      </c>
    </row>
    <row r="4" spans="1:250" ht="15.75" customHeight="1" thickBot="1" x14ac:dyDescent="0.3">
      <c r="B4" s="96"/>
    </row>
    <row r="5" spans="1:250" ht="20.25" customHeight="1" thickBot="1" x14ac:dyDescent="0.3">
      <c r="B5" s="26" t="s">
        <v>0</v>
      </c>
      <c r="C5" s="747" t="s">
        <v>102</v>
      </c>
      <c r="D5" s="748"/>
      <c r="E5" s="748"/>
      <c r="F5" s="749"/>
      <c r="G5" s="747" t="s">
        <v>101</v>
      </c>
      <c r="H5" s="748"/>
      <c r="I5" s="748"/>
      <c r="J5" s="748"/>
      <c r="K5" s="748"/>
      <c r="L5" s="748"/>
      <c r="M5" s="749"/>
    </row>
    <row r="6" spans="1:250" ht="72.75" customHeight="1" thickBot="1" x14ac:dyDescent="0.3">
      <c r="B6" s="27"/>
      <c r="C6" s="177" t="s">
        <v>128</v>
      </c>
      <c r="D6" s="177" t="str">
        <f>'1 уровень'!E6</f>
        <v>План 7 мес. 2019 г. (законченный случай)</v>
      </c>
      <c r="E6" s="178" t="s">
        <v>103</v>
      </c>
      <c r="F6" s="66" t="s">
        <v>35</v>
      </c>
      <c r="G6" s="206" t="s">
        <v>129</v>
      </c>
      <c r="H6" s="206" t="str">
        <f>'1 уровень'!I6</f>
        <v>План 7 мес. 2019 г. (тыс.руб)</v>
      </c>
      <c r="I6" s="198" t="s">
        <v>104</v>
      </c>
      <c r="J6" s="198" t="s">
        <v>136</v>
      </c>
      <c r="K6" s="198" t="s">
        <v>134</v>
      </c>
      <c r="L6" s="198" t="s">
        <v>135</v>
      </c>
      <c r="M6" s="66" t="s">
        <v>35</v>
      </c>
    </row>
    <row r="7" spans="1:25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3">
        <v>6</v>
      </c>
      <c r="H7" s="313">
        <v>7</v>
      </c>
      <c r="I7" s="313">
        <v>8</v>
      </c>
      <c r="J7" s="313"/>
      <c r="K7" s="313">
        <v>9</v>
      </c>
      <c r="L7" s="313">
        <v>10</v>
      </c>
      <c r="M7" s="37">
        <v>11</v>
      </c>
    </row>
    <row r="8" spans="1:250" s="13" customFormat="1" ht="19.149999999999999" customHeight="1" x14ac:dyDescent="0.25">
      <c r="A8" s="13">
        <v>1</v>
      </c>
      <c r="B8" s="59" t="s">
        <v>2</v>
      </c>
      <c r="C8" s="12"/>
      <c r="D8" s="12"/>
      <c r="E8" s="98"/>
      <c r="F8" s="12"/>
      <c r="G8" s="10"/>
      <c r="H8" s="10"/>
      <c r="I8" s="80"/>
      <c r="J8" s="80"/>
      <c r="K8" s="80"/>
      <c r="L8" s="80"/>
      <c r="M8" s="10"/>
    </row>
    <row r="9" spans="1:250" ht="31.5" customHeight="1" x14ac:dyDescent="0.25">
      <c r="A9" s="13">
        <v>1</v>
      </c>
      <c r="B9" s="101" t="s">
        <v>71</v>
      </c>
      <c r="C9" s="556"/>
      <c r="D9" s="556"/>
      <c r="E9" s="556"/>
      <c r="F9" s="556"/>
      <c r="G9" s="557"/>
      <c r="H9" s="557"/>
      <c r="I9" s="557"/>
      <c r="J9" s="557"/>
      <c r="K9" s="557"/>
      <c r="L9" s="557"/>
      <c r="M9" s="557"/>
    </row>
    <row r="10" spans="1:250" s="25" customFormat="1" ht="30" x14ac:dyDescent="0.25">
      <c r="A10" s="13">
        <v>1</v>
      </c>
      <c r="B10" s="118" t="s">
        <v>120</v>
      </c>
      <c r="C10" s="392">
        <f>SUM(C11:C14)</f>
        <v>13725</v>
      </c>
      <c r="D10" s="392">
        <f>SUM(D11:D14)</f>
        <v>8006</v>
      </c>
      <c r="E10" s="392">
        <f>SUM(E11:E14)</f>
        <v>8673</v>
      </c>
      <c r="F10" s="349">
        <f t="shared" ref="F10:F19" si="0">E10/D10*100</f>
        <v>108.33125156132901</v>
      </c>
      <c r="G10" s="558">
        <f t="shared" ref="G10:L10" si="1">SUM(G11:G14)</f>
        <v>26793.347317000003</v>
      </c>
      <c r="H10" s="558">
        <f t="shared" si="1"/>
        <v>15629.45</v>
      </c>
      <c r="I10" s="558">
        <f t="shared" si="1"/>
        <v>16971.555840000001</v>
      </c>
      <c r="J10" s="558">
        <f t="shared" si="1"/>
        <v>1342.105839999997</v>
      </c>
      <c r="K10" s="558">
        <f t="shared" si="1"/>
        <v>-201.43208999999996</v>
      </c>
      <c r="L10" s="558">
        <f t="shared" si="1"/>
        <v>16770.123749999999</v>
      </c>
      <c r="M10" s="558">
        <f>I10/H10*100</f>
        <v>108.58703178934638</v>
      </c>
    </row>
    <row r="11" spans="1:250" s="25" customFormat="1" ht="30" x14ac:dyDescent="0.25">
      <c r="A11" s="13">
        <v>1</v>
      </c>
      <c r="B11" s="47" t="s">
        <v>79</v>
      </c>
      <c r="C11" s="392">
        <v>10353</v>
      </c>
      <c r="D11" s="393">
        <f t="shared" ref="D11:D18" si="2">ROUND(C11/12*$B$3,0)</f>
        <v>6039</v>
      </c>
      <c r="E11" s="392">
        <v>7072</v>
      </c>
      <c r="F11" s="349">
        <f t="shared" si="0"/>
        <v>117.10548103990727</v>
      </c>
      <c r="G11" s="558">
        <v>19116.907677000003</v>
      </c>
      <c r="H11" s="559">
        <f>ROUND(G11/12*$B$3,2)</f>
        <v>11151.53</v>
      </c>
      <c r="I11" s="560">
        <f t="shared" ref="I11:I14" si="3">L11-K11</f>
        <v>12570.141849999998</v>
      </c>
      <c r="J11" s="560">
        <f t="shared" ref="J11:J74" si="4">I11-H11</f>
        <v>1418.6118499999975</v>
      </c>
      <c r="K11" s="560">
        <v>-88.492829999999984</v>
      </c>
      <c r="L11" s="560">
        <v>12481.649019999999</v>
      </c>
      <c r="M11" s="558">
        <f>I11/H11*100</f>
        <v>112.72123062933963</v>
      </c>
    </row>
    <row r="12" spans="1:250" s="25" customFormat="1" ht="30" x14ac:dyDescent="0.25">
      <c r="A12" s="13">
        <v>1</v>
      </c>
      <c r="B12" s="47" t="s">
        <v>80</v>
      </c>
      <c r="C12" s="392">
        <v>3046</v>
      </c>
      <c r="D12" s="393">
        <f>ROUND(C12/12*$B$3,0)</f>
        <v>1777</v>
      </c>
      <c r="E12" s="392">
        <v>1272</v>
      </c>
      <c r="F12" s="349">
        <f t="shared" si="0"/>
        <v>71.581316826111419</v>
      </c>
      <c r="G12" s="558">
        <v>5537.2015599999995</v>
      </c>
      <c r="H12" s="561">
        <f t="shared" ref="H12:H14" si="5">ROUND(G12/12*$B$3,2)</f>
        <v>3230.03</v>
      </c>
      <c r="I12" s="560">
        <f t="shared" si="3"/>
        <v>2242.4896699999999</v>
      </c>
      <c r="J12" s="560">
        <f t="shared" si="4"/>
        <v>-987.54033000000027</v>
      </c>
      <c r="K12" s="560">
        <v>-32.881819999999998</v>
      </c>
      <c r="L12" s="560">
        <v>2209.6078499999999</v>
      </c>
      <c r="M12" s="558">
        <f t="shared" ref="M12:M20" si="6">I12/H12*100</f>
        <v>69.426279941672362</v>
      </c>
    </row>
    <row r="13" spans="1:250" s="25" customFormat="1" ht="45" x14ac:dyDescent="0.25">
      <c r="A13" s="13">
        <v>1</v>
      </c>
      <c r="B13" s="47" t="s">
        <v>114</v>
      </c>
      <c r="C13" s="392">
        <v>65</v>
      </c>
      <c r="D13" s="393">
        <f t="shared" si="2"/>
        <v>38</v>
      </c>
      <c r="E13" s="392">
        <v>64</v>
      </c>
      <c r="F13" s="349">
        <f t="shared" si="0"/>
        <v>168.42105263157893</v>
      </c>
      <c r="G13" s="558">
        <v>426.53520000000003</v>
      </c>
      <c r="H13" s="561">
        <f t="shared" si="5"/>
        <v>248.81</v>
      </c>
      <c r="I13" s="560">
        <f t="shared" si="3"/>
        <v>419.97311999999994</v>
      </c>
      <c r="J13" s="560">
        <f t="shared" si="4"/>
        <v>171.16311999999994</v>
      </c>
      <c r="K13" s="560">
        <v>-6.5620799999999999</v>
      </c>
      <c r="L13" s="560">
        <v>413.41103999999996</v>
      </c>
      <c r="M13" s="558">
        <f t="shared" si="6"/>
        <v>168.792701257988</v>
      </c>
    </row>
    <row r="14" spans="1:250" s="25" customFormat="1" ht="30" x14ac:dyDescent="0.25">
      <c r="A14" s="13">
        <v>1</v>
      </c>
      <c r="B14" s="47" t="s">
        <v>115</v>
      </c>
      <c r="C14" s="392">
        <v>261</v>
      </c>
      <c r="D14" s="393">
        <f t="shared" si="2"/>
        <v>152</v>
      </c>
      <c r="E14" s="392">
        <v>265</v>
      </c>
      <c r="F14" s="349">
        <f t="shared" si="0"/>
        <v>174.34210526315789</v>
      </c>
      <c r="G14" s="558">
        <v>1712.7028799999998</v>
      </c>
      <c r="H14" s="561">
        <f t="shared" si="5"/>
        <v>999.08</v>
      </c>
      <c r="I14" s="560">
        <f t="shared" si="3"/>
        <v>1738.9512</v>
      </c>
      <c r="J14" s="560">
        <f t="shared" si="4"/>
        <v>739.87119999999993</v>
      </c>
      <c r="K14" s="560">
        <v>-73.495360000000005</v>
      </c>
      <c r="L14" s="560">
        <v>1665.4558400000001</v>
      </c>
      <c r="M14" s="558">
        <f t="shared" si="6"/>
        <v>174.05525083076429</v>
      </c>
    </row>
    <row r="15" spans="1:250" s="25" customFormat="1" ht="44.25" customHeight="1" x14ac:dyDescent="0.25">
      <c r="A15" s="13">
        <v>1</v>
      </c>
      <c r="B15" s="118" t="s">
        <v>112</v>
      </c>
      <c r="C15" s="392">
        <f>SUM(C16:C18)</f>
        <v>22919</v>
      </c>
      <c r="D15" s="392">
        <f>SUM(D16:D18)</f>
        <v>13370</v>
      </c>
      <c r="E15" s="392">
        <f>SUM(E16:E18)</f>
        <v>11094</v>
      </c>
      <c r="F15" s="349">
        <f t="shared" si="0"/>
        <v>82.97681376215408</v>
      </c>
      <c r="G15" s="560">
        <f t="shared" ref="G15:L15" si="7">SUM(G16:G18)</f>
        <v>48249.670299999998</v>
      </c>
      <c r="H15" s="560">
        <f t="shared" si="7"/>
        <v>28145.63</v>
      </c>
      <c r="I15" s="560">
        <f t="shared" si="7"/>
        <v>25997.116500000004</v>
      </c>
      <c r="J15" s="560">
        <f t="shared" si="7"/>
        <v>-2148.5134999999973</v>
      </c>
      <c r="K15" s="560">
        <f t="shared" si="7"/>
        <v>-21.62735</v>
      </c>
      <c r="L15" s="560">
        <f t="shared" si="7"/>
        <v>25975.489150000005</v>
      </c>
      <c r="M15" s="558">
        <f t="shared" si="6"/>
        <v>92.366440189826989</v>
      </c>
    </row>
    <row r="16" spans="1:250" s="25" customFormat="1" ht="30" x14ac:dyDescent="0.25">
      <c r="A16" s="13">
        <v>1</v>
      </c>
      <c r="B16" s="47" t="s">
        <v>108</v>
      </c>
      <c r="C16" s="392">
        <v>6637</v>
      </c>
      <c r="D16" s="393">
        <f t="shared" si="2"/>
        <v>3872</v>
      </c>
      <c r="E16" s="392">
        <v>643</v>
      </c>
      <c r="F16" s="349">
        <f t="shared" si="0"/>
        <v>16.606404958677686</v>
      </c>
      <c r="G16" s="561">
        <v>5976.87925</v>
      </c>
      <c r="H16" s="561">
        <f t="shared" ref="H16:H19" si="8">ROUND(G16/12*$B$3,2)</f>
        <v>3486.51</v>
      </c>
      <c r="I16" s="560">
        <f t="shared" ref="I16:I19" si="9">L16-K16</f>
        <v>987.77217999999993</v>
      </c>
      <c r="J16" s="558">
        <f t="shared" si="4"/>
        <v>-2498.7378200000003</v>
      </c>
      <c r="K16" s="558">
        <v>-21.62735</v>
      </c>
      <c r="L16" s="558">
        <v>966.14482999999996</v>
      </c>
      <c r="M16" s="558">
        <f t="shared" si="6"/>
        <v>28.331259052749019</v>
      </c>
    </row>
    <row r="17" spans="1:250" s="25" customFormat="1" ht="60" customHeight="1" x14ac:dyDescent="0.25">
      <c r="A17" s="13">
        <v>1</v>
      </c>
      <c r="B17" s="47" t="s">
        <v>119</v>
      </c>
      <c r="C17" s="392">
        <v>15043</v>
      </c>
      <c r="D17" s="393">
        <f t="shared" si="2"/>
        <v>8775</v>
      </c>
      <c r="E17" s="392">
        <v>8572</v>
      </c>
      <c r="F17" s="349">
        <f t="shared" si="0"/>
        <v>97.686609686609685</v>
      </c>
      <c r="G17" s="561">
        <v>40900.412700000001</v>
      </c>
      <c r="H17" s="561">
        <f t="shared" si="8"/>
        <v>23858.57</v>
      </c>
      <c r="I17" s="560">
        <f t="shared" si="9"/>
        <v>22969.863670000002</v>
      </c>
      <c r="J17" s="560">
        <f t="shared" si="4"/>
        <v>-888.70632999999725</v>
      </c>
      <c r="K17" s="560">
        <v>0</v>
      </c>
      <c r="L17" s="560">
        <v>22969.863670000002</v>
      </c>
      <c r="M17" s="558">
        <f t="shared" si="6"/>
        <v>96.275106471175775</v>
      </c>
    </row>
    <row r="18" spans="1:250" s="25" customFormat="1" ht="45" x14ac:dyDescent="0.25">
      <c r="A18" s="13">
        <v>1</v>
      </c>
      <c r="B18" s="47" t="s">
        <v>109</v>
      </c>
      <c r="C18" s="392">
        <v>1239</v>
      </c>
      <c r="D18" s="393">
        <f t="shared" si="2"/>
        <v>723</v>
      </c>
      <c r="E18" s="392">
        <v>1879</v>
      </c>
      <c r="F18" s="349">
        <f t="shared" si="0"/>
        <v>259.88934993084371</v>
      </c>
      <c r="G18" s="561">
        <v>1372.3783500000002</v>
      </c>
      <c r="H18" s="561">
        <f t="shared" si="8"/>
        <v>800.55</v>
      </c>
      <c r="I18" s="560">
        <f t="shared" si="9"/>
        <v>2039.48065</v>
      </c>
      <c r="J18" s="560">
        <f t="shared" si="4"/>
        <v>1238.93065</v>
      </c>
      <c r="K18" s="560">
        <v>0</v>
      </c>
      <c r="L18" s="560">
        <v>2039.48065</v>
      </c>
      <c r="M18" s="558">
        <f t="shared" si="6"/>
        <v>254.75993379551559</v>
      </c>
    </row>
    <row r="19" spans="1:250" s="25" customFormat="1" ht="30.75" thickBot="1" x14ac:dyDescent="0.3">
      <c r="A19" s="13">
        <v>1</v>
      </c>
      <c r="B19" s="269" t="s">
        <v>123</v>
      </c>
      <c r="C19" s="392">
        <v>26486</v>
      </c>
      <c r="D19" s="393">
        <f>ROUND(C19/12*$B$3,0)</f>
        <v>15450</v>
      </c>
      <c r="E19" s="392">
        <v>19306</v>
      </c>
      <c r="F19" s="349">
        <f t="shared" si="0"/>
        <v>124.95792880258901</v>
      </c>
      <c r="G19" s="558">
        <v>25776.70492</v>
      </c>
      <c r="H19" s="561">
        <f t="shared" si="8"/>
        <v>15036.41</v>
      </c>
      <c r="I19" s="560">
        <f t="shared" si="9"/>
        <v>18906.100000000002</v>
      </c>
      <c r="J19" s="560">
        <f t="shared" si="4"/>
        <v>3869.6900000000023</v>
      </c>
      <c r="K19" s="560">
        <v>-183.56</v>
      </c>
      <c r="L19" s="560">
        <v>18722.54</v>
      </c>
      <c r="M19" s="558">
        <f>I19/H19*100</f>
        <v>125.7354647818196</v>
      </c>
    </row>
    <row r="20" spans="1:250" s="8" customFormat="1" ht="15.75" thickBot="1" x14ac:dyDescent="0.3">
      <c r="A20" s="13">
        <v>1</v>
      </c>
      <c r="B20" s="76" t="s">
        <v>3</v>
      </c>
      <c r="C20" s="399"/>
      <c r="D20" s="399"/>
      <c r="E20" s="399"/>
      <c r="F20" s="562"/>
      <c r="G20" s="563">
        <f t="shared" ref="G20:L20" si="10">G10+G15+G19</f>
        <v>100819.72253700001</v>
      </c>
      <c r="H20" s="563">
        <f t="shared" si="10"/>
        <v>58811.490000000005</v>
      </c>
      <c r="I20" s="563">
        <f t="shared" si="10"/>
        <v>61874.77234000001</v>
      </c>
      <c r="J20" s="563">
        <f t="shared" si="10"/>
        <v>3063.282340000002</v>
      </c>
      <c r="K20" s="563">
        <f t="shared" si="10"/>
        <v>-406.61943999999994</v>
      </c>
      <c r="L20" s="563">
        <f t="shared" si="10"/>
        <v>61468.152900000008</v>
      </c>
      <c r="M20" s="564">
        <f t="shared" si="6"/>
        <v>105.20864603158329</v>
      </c>
    </row>
    <row r="21" spans="1:250" ht="14.25" customHeight="1" x14ac:dyDescent="0.25">
      <c r="A21" s="13">
        <v>1</v>
      </c>
      <c r="B21" s="52"/>
      <c r="C21" s="565"/>
      <c r="D21" s="565"/>
      <c r="E21" s="565"/>
      <c r="F21" s="565"/>
      <c r="G21" s="566"/>
      <c r="H21" s="566"/>
      <c r="I21" s="566"/>
      <c r="J21" s="566">
        <f t="shared" si="4"/>
        <v>0</v>
      </c>
      <c r="K21" s="566"/>
      <c r="L21" s="566"/>
      <c r="M21" s="566"/>
    </row>
    <row r="22" spans="1:250" s="16" customFormat="1" ht="27.75" customHeight="1" x14ac:dyDescent="0.25">
      <c r="A22" s="13">
        <v>1</v>
      </c>
      <c r="B22" s="101" t="s">
        <v>72</v>
      </c>
      <c r="C22" s="567"/>
      <c r="D22" s="567"/>
      <c r="E22" s="567"/>
      <c r="F22" s="567"/>
      <c r="G22" s="557"/>
      <c r="H22" s="557"/>
      <c r="I22" s="557"/>
      <c r="J22" s="557">
        <f t="shared" si="4"/>
        <v>0</v>
      </c>
      <c r="K22" s="557"/>
      <c r="L22" s="557"/>
      <c r="M22" s="557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25" customFormat="1" ht="30" x14ac:dyDescent="0.25">
      <c r="A23" s="13">
        <v>1</v>
      </c>
      <c r="B23" s="118" t="s">
        <v>120</v>
      </c>
      <c r="C23" s="392">
        <f>SUM(C24:C27)</f>
        <v>7843</v>
      </c>
      <c r="D23" s="392">
        <f>SUM(D24:D27)</f>
        <v>4575</v>
      </c>
      <c r="E23" s="392">
        <f>SUM(E24:E27)</f>
        <v>5328</v>
      </c>
      <c r="F23" s="349">
        <f>E23/D23*100</f>
        <v>116.45901639344262</v>
      </c>
      <c r="G23" s="558">
        <f t="shared" ref="G23:L23" si="11">SUM(G24:G27)</f>
        <v>13714.968596999999</v>
      </c>
      <c r="H23" s="558">
        <f t="shared" si="11"/>
        <v>8000.3899999999994</v>
      </c>
      <c r="I23" s="558">
        <f t="shared" si="11"/>
        <v>9609.7396499999995</v>
      </c>
      <c r="J23" s="558">
        <f t="shared" si="11"/>
        <v>1609.3496499999992</v>
      </c>
      <c r="K23" s="558">
        <f t="shared" si="11"/>
        <v>-247.35910999999999</v>
      </c>
      <c r="L23" s="558">
        <f t="shared" si="11"/>
        <v>9362.3805399999983</v>
      </c>
      <c r="M23" s="558">
        <f>I23/H23*100</f>
        <v>120.11588997536371</v>
      </c>
    </row>
    <row r="24" spans="1:250" s="25" customFormat="1" ht="30" x14ac:dyDescent="0.25">
      <c r="A24" s="13">
        <v>1</v>
      </c>
      <c r="B24" s="47" t="s">
        <v>79</v>
      </c>
      <c r="C24" s="392">
        <v>6033</v>
      </c>
      <c r="D24" s="393">
        <f>ROUND(C24/12*$B$3,0)</f>
        <v>3519</v>
      </c>
      <c r="E24" s="392">
        <v>4052</v>
      </c>
      <c r="F24" s="349">
        <f>E24/D24*100</f>
        <v>115.14634839443023</v>
      </c>
      <c r="G24" s="558">
        <v>10139.988797</v>
      </c>
      <c r="H24" s="561">
        <f t="shared" ref="H24:H27" si="12">ROUND(G24/12*$B$3,2)</f>
        <v>5914.99</v>
      </c>
      <c r="I24" s="560">
        <f t="shared" ref="I24:I32" si="13">L24-K24</f>
        <v>6939.591519999999</v>
      </c>
      <c r="J24" s="560">
        <f t="shared" si="4"/>
        <v>1024.6015199999993</v>
      </c>
      <c r="K24" s="560">
        <v>-198.69341999999997</v>
      </c>
      <c r="L24" s="560">
        <v>6740.8980999999994</v>
      </c>
      <c r="M24" s="558">
        <f>I24/H24*100</f>
        <v>117.32211753527899</v>
      </c>
    </row>
    <row r="25" spans="1:250" s="25" customFormat="1" ht="30" x14ac:dyDescent="0.25">
      <c r="A25" s="13">
        <v>1</v>
      </c>
      <c r="B25" s="47" t="s">
        <v>80</v>
      </c>
      <c r="C25" s="392">
        <v>1750</v>
      </c>
      <c r="D25" s="393">
        <f>ROUND(C25/12*$B$3,0)</f>
        <v>1021</v>
      </c>
      <c r="E25" s="392">
        <v>1215</v>
      </c>
      <c r="F25" s="349">
        <f>E25/D25*100</f>
        <v>119.00097943192949</v>
      </c>
      <c r="G25" s="558">
        <v>3181.2550000000001</v>
      </c>
      <c r="H25" s="561">
        <f t="shared" si="12"/>
        <v>1855.73</v>
      </c>
      <c r="I25" s="560">
        <f t="shared" si="13"/>
        <v>2269.8612499999999</v>
      </c>
      <c r="J25" s="560">
        <f t="shared" si="4"/>
        <v>414.13124999999991</v>
      </c>
      <c r="K25" s="560">
        <v>-48.665690000000005</v>
      </c>
      <c r="L25" s="560">
        <v>2221.1955600000001</v>
      </c>
      <c r="M25" s="558">
        <f t="shared" ref="M25:M33" si="14">I25/H25*100</f>
        <v>122.31635259439682</v>
      </c>
    </row>
    <row r="26" spans="1:250" s="25" customFormat="1" ht="42.75" customHeight="1" x14ac:dyDescent="0.25">
      <c r="A26" s="13">
        <v>1</v>
      </c>
      <c r="B26" s="47" t="s">
        <v>114</v>
      </c>
      <c r="C26" s="392"/>
      <c r="D26" s="393">
        <f>ROUND(C26/12*$B$3,0)</f>
        <v>0</v>
      </c>
      <c r="E26" s="392"/>
      <c r="F26" s="349"/>
      <c r="G26" s="558"/>
      <c r="H26" s="561">
        <f t="shared" si="12"/>
        <v>0</v>
      </c>
      <c r="I26" s="560">
        <f t="shared" si="13"/>
        <v>0</v>
      </c>
      <c r="J26" s="560">
        <f t="shared" si="4"/>
        <v>0</v>
      </c>
      <c r="K26" s="560"/>
      <c r="L26" s="560"/>
      <c r="M26" s="558"/>
    </row>
    <row r="27" spans="1:250" s="25" customFormat="1" ht="30" x14ac:dyDescent="0.25">
      <c r="A27" s="13">
        <v>1</v>
      </c>
      <c r="B27" s="47" t="s">
        <v>115</v>
      </c>
      <c r="C27" s="392">
        <v>60</v>
      </c>
      <c r="D27" s="393">
        <f>ROUND(C27/12*$B$3,0)</f>
        <v>35</v>
      </c>
      <c r="E27" s="392">
        <v>61</v>
      </c>
      <c r="F27" s="349">
        <f t="shared" ref="F27:F31" si="15">E27/D27*100</f>
        <v>174.28571428571428</v>
      </c>
      <c r="G27" s="558">
        <v>393.72480000000002</v>
      </c>
      <c r="H27" s="561">
        <f t="shared" si="12"/>
        <v>229.67</v>
      </c>
      <c r="I27" s="560">
        <f t="shared" si="13"/>
        <v>400.28688</v>
      </c>
      <c r="J27" s="560">
        <f t="shared" si="4"/>
        <v>170.61688000000001</v>
      </c>
      <c r="K27" s="560"/>
      <c r="L27" s="560">
        <v>400.28688</v>
      </c>
      <c r="M27" s="558">
        <f t="shared" si="14"/>
        <v>174.28783907345323</v>
      </c>
    </row>
    <row r="28" spans="1:250" s="25" customFormat="1" ht="30" x14ac:dyDescent="0.25">
      <c r="A28" s="13">
        <v>1</v>
      </c>
      <c r="B28" s="118" t="s">
        <v>112</v>
      </c>
      <c r="C28" s="392">
        <f>SUM(C29:C31)</f>
        <v>9577</v>
      </c>
      <c r="D28" s="392">
        <f>SUM(D29:D31)</f>
        <v>5587</v>
      </c>
      <c r="E28" s="392">
        <f>SUM(E29:E31)</f>
        <v>4410</v>
      </c>
      <c r="F28" s="349">
        <f t="shared" si="15"/>
        <v>78.933237873635221</v>
      </c>
      <c r="G28" s="560">
        <f t="shared" ref="G28:L28" si="16">SUM(G29:G31)</f>
        <v>15358.86075</v>
      </c>
      <c r="H28" s="560">
        <f t="shared" si="16"/>
        <v>8959.33</v>
      </c>
      <c r="I28" s="560">
        <f t="shared" si="16"/>
        <v>9328.0393199999999</v>
      </c>
      <c r="J28" s="560">
        <f t="shared" si="16"/>
        <v>368.70931999999925</v>
      </c>
      <c r="K28" s="560">
        <f t="shared" si="16"/>
        <v>-5.1281099999999995</v>
      </c>
      <c r="L28" s="560">
        <f t="shared" si="16"/>
        <v>9322.9112099999984</v>
      </c>
      <c r="M28" s="558">
        <f t="shared" si="14"/>
        <v>104.11536710892445</v>
      </c>
    </row>
    <row r="29" spans="1:250" s="25" customFormat="1" ht="30" x14ac:dyDescent="0.25">
      <c r="A29" s="13">
        <v>1</v>
      </c>
      <c r="B29" s="47" t="s">
        <v>108</v>
      </c>
      <c r="C29" s="392">
        <v>3917</v>
      </c>
      <c r="D29" s="393">
        <f>ROUND(C29/12*$B$3,0)</f>
        <v>2285</v>
      </c>
      <c r="E29" s="392">
        <v>1014</v>
      </c>
      <c r="F29" s="349">
        <f t="shared" si="15"/>
        <v>44.376367614879655</v>
      </c>
      <c r="G29" s="561">
        <v>3852.9992499999998</v>
      </c>
      <c r="H29" s="561">
        <f t="shared" ref="H29:H32" si="17">ROUND(G29/12*$B$3,2)</f>
        <v>2247.58</v>
      </c>
      <c r="I29" s="560">
        <f t="shared" si="13"/>
        <v>1641.41059</v>
      </c>
      <c r="J29" s="558">
        <f t="shared" si="4"/>
        <v>-606.16940999999997</v>
      </c>
      <c r="K29" s="558">
        <v>-5.1281099999999995</v>
      </c>
      <c r="L29" s="558">
        <v>1636.2824799999999</v>
      </c>
      <c r="M29" s="558">
        <f t="shared" si="14"/>
        <v>73.030129739542076</v>
      </c>
    </row>
    <row r="30" spans="1:250" s="25" customFormat="1" ht="61.5" customHeight="1" x14ac:dyDescent="0.25">
      <c r="A30" s="13">
        <v>1</v>
      </c>
      <c r="B30" s="47" t="s">
        <v>119</v>
      </c>
      <c r="C30" s="392">
        <v>3250</v>
      </c>
      <c r="D30" s="393">
        <f t="shared" ref="D30:D32" si="18">ROUND(C30/12*$B$3,0)</f>
        <v>1896</v>
      </c>
      <c r="E30" s="392">
        <v>2163</v>
      </c>
      <c r="F30" s="349">
        <f t="shared" si="15"/>
        <v>114.08227848101266</v>
      </c>
      <c r="G30" s="561">
        <v>8836.4249999999993</v>
      </c>
      <c r="H30" s="561">
        <f t="shared" si="17"/>
        <v>5154.58</v>
      </c>
      <c r="I30" s="560">
        <f t="shared" si="13"/>
        <v>6332.4935899999991</v>
      </c>
      <c r="J30" s="560">
        <f t="shared" si="4"/>
        <v>1177.9135899999992</v>
      </c>
      <c r="K30" s="560">
        <v>0</v>
      </c>
      <c r="L30" s="560">
        <v>6332.4935899999991</v>
      </c>
      <c r="M30" s="558">
        <f t="shared" si="14"/>
        <v>122.85178598450308</v>
      </c>
    </row>
    <row r="31" spans="1:250" s="25" customFormat="1" ht="45" x14ac:dyDescent="0.25">
      <c r="A31" s="13">
        <v>1</v>
      </c>
      <c r="B31" s="47" t="s">
        <v>109</v>
      </c>
      <c r="C31" s="392">
        <v>2410</v>
      </c>
      <c r="D31" s="393">
        <f t="shared" si="18"/>
        <v>1406</v>
      </c>
      <c r="E31" s="392">
        <v>1233</v>
      </c>
      <c r="F31" s="349">
        <f t="shared" si="15"/>
        <v>87.69559032716927</v>
      </c>
      <c r="G31" s="561">
        <v>2669.4364999999998</v>
      </c>
      <c r="H31" s="561">
        <f t="shared" si="17"/>
        <v>1557.17</v>
      </c>
      <c r="I31" s="560">
        <f t="shared" si="13"/>
        <v>1354.1351400000001</v>
      </c>
      <c r="J31" s="560">
        <f t="shared" si="4"/>
        <v>-203.03485999999998</v>
      </c>
      <c r="K31" s="560">
        <v>0</v>
      </c>
      <c r="L31" s="560">
        <v>1354.1351400000001</v>
      </c>
      <c r="M31" s="558">
        <f t="shared" si="14"/>
        <v>86.961291316940347</v>
      </c>
    </row>
    <row r="32" spans="1:250" s="25" customFormat="1" ht="30.75" thickBot="1" x14ac:dyDescent="0.3">
      <c r="A32" s="13">
        <v>1</v>
      </c>
      <c r="B32" s="269" t="s">
        <v>123</v>
      </c>
      <c r="C32" s="392">
        <v>12500</v>
      </c>
      <c r="D32" s="393">
        <f t="shared" si="18"/>
        <v>7292</v>
      </c>
      <c r="E32" s="392">
        <v>7480</v>
      </c>
      <c r="F32" s="349">
        <f>E32/D32*100</f>
        <v>102.57816785518376</v>
      </c>
      <c r="G32" s="558">
        <v>12165.25</v>
      </c>
      <c r="H32" s="561">
        <f t="shared" si="17"/>
        <v>7096.4</v>
      </c>
      <c r="I32" s="560">
        <f t="shared" si="13"/>
        <v>7292.3362299999999</v>
      </c>
      <c r="J32" s="560">
        <f t="shared" si="4"/>
        <v>195.93623000000025</v>
      </c>
      <c r="K32" s="560">
        <v>-31.076230000000002</v>
      </c>
      <c r="L32" s="560">
        <v>7261.26</v>
      </c>
      <c r="M32" s="558">
        <f>I32/H32*100</f>
        <v>102.76106518798265</v>
      </c>
    </row>
    <row r="33" spans="1:250" s="25" customFormat="1" ht="17.25" customHeight="1" thickBot="1" x14ac:dyDescent="0.3">
      <c r="A33" s="13">
        <v>1</v>
      </c>
      <c r="B33" s="76" t="s">
        <v>3</v>
      </c>
      <c r="C33" s="399"/>
      <c r="D33" s="399"/>
      <c r="E33" s="399"/>
      <c r="F33" s="562"/>
      <c r="G33" s="563">
        <f t="shared" ref="G33:L33" si="19">G28+G23+G32</f>
        <v>41239.079346999999</v>
      </c>
      <c r="H33" s="563">
        <f t="shared" si="19"/>
        <v>24056.120000000003</v>
      </c>
      <c r="I33" s="563">
        <f t="shared" si="19"/>
        <v>26230.1152</v>
      </c>
      <c r="J33" s="563">
        <f t="shared" si="19"/>
        <v>2173.9951999999985</v>
      </c>
      <c r="K33" s="563">
        <f t="shared" si="19"/>
        <v>-283.56344999999999</v>
      </c>
      <c r="L33" s="563">
        <f t="shared" si="19"/>
        <v>25946.551749999999</v>
      </c>
      <c r="M33" s="564">
        <f t="shared" si="14"/>
        <v>109.03718139084772</v>
      </c>
    </row>
    <row r="34" spans="1:250" s="22" customFormat="1" ht="15" customHeight="1" x14ac:dyDescent="0.25">
      <c r="A34" s="13">
        <v>1</v>
      </c>
      <c r="B34" s="60"/>
      <c r="C34" s="568"/>
      <c r="D34" s="568"/>
      <c r="E34" s="568"/>
      <c r="F34" s="568"/>
      <c r="G34" s="569"/>
      <c r="H34" s="569"/>
      <c r="I34" s="569"/>
      <c r="J34" s="569">
        <f t="shared" si="4"/>
        <v>0</v>
      </c>
      <c r="K34" s="569"/>
      <c r="L34" s="569"/>
      <c r="M34" s="569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</row>
    <row r="35" spans="1:250" s="6" customFormat="1" ht="32.25" customHeight="1" x14ac:dyDescent="0.25">
      <c r="A35" s="13">
        <v>1</v>
      </c>
      <c r="B35" s="101" t="s">
        <v>73</v>
      </c>
      <c r="C35" s="567"/>
      <c r="D35" s="567"/>
      <c r="E35" s="567"/>
      <c r="F35" s="567"/>
      <c r="G35" s="557"/>
      <c r="H35" s="557"/>
      <c r="I35" s="557"/>
      <c r="J35" s="557">
        <f t="shared" si="4"/>
        <v>0</v>
      </c>
      <c r="K35" s="557"/>
      <c r="L35" s="557"/>
      <c r="M35" s="557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s="25" customFormat="1" ht="30" x14ac:dyDescent="0.25">
      <c r="A36" s="13">
        <v>1</v>
      </c>
      <c r="B36" s="118" t="s">
        <v>120</v>
      </c>
      <c r="C36" s="392">
        <f>SUM(C37:C38)</f>
        <v>10362</v>
      </c>
      <c r="D36" s="392">
        <f>SUM(D37:D38)</f>
        <v>6045</v>
      </c>
      <c r="E36" s="392">
        <f>SUM(E37:E38)</f>
        <v>5928</v>
      </c>
      <c r="F36" s="349">
        <f t="shared" ref="F36:F41" si="20">E36/D36*100</f>
        <v>98.064516129032256</v>
      </c>
      <c r="G36" s="558">
        <f t="shared" ref="G36:L36" si="21">SUM(G37:G38)</f>
        <v>18066.344353</v>
      </c>
      <c r="H36" s="558">
        <f t="shared" si="21"/>
        <v>10538.7</v>
      </c>
      <c r="I36" s="558">
        <f t="shared" si="21"/>
        <v>9704.4740099999981</v>
      </c>
      <c r="J36" s="570">
        <f t="shared" si="21"/>
        <v>-834.22599000000127</v>
      </c>
      <c r="K36" s="570">
        <f t="shared" si="21"/>
        <v>-15.389049999999999</v>
      </c>
      <c r="L36" s="570">
        <f t="shared" si="21"/>
        <v>9689.0849600000001</v>
      </c>
      <c r="M36" s="570">
        <f t="shared" ref="M36:M42" si="22">I36/H36*100</f>
        <v>92.084166073614369</v>
      </c>
    </row>
    <row r="37" spans="1:250" s="25" customFormat="1" ht="30" x14ac:dyDescent="0.25">
      <c r="A37" s="13">
        <v>1</v>
      </c>
      <c r="B37" s="47" t="s">
        <v>79</v>
      </c>
      <c r="C37" s="392">
        <v>8017</v>
      </c>
      <c r="D37" s="393">
        <f>ROUND(C37/12*$B$3,0)</f>
        <v>4677</v>
      </c>
      <c r="E37" s="392">
        <v>4743</v>
      </c>
      <c r="F37" s="349">
        <f t="shared" si="20"/>
        <v>101.41116100064144</v>
      </c>
      <c r="G37" s="558">
        <v>13803.462653000001</v>
      </c>
      <c r="H37" s="561">
        <f t="shared" ref="H37:H38" si="23">ROUND(G37/12*$B$3,2)</f>
        <v>8052.02</v>
      </c>
      <c r="I37" s="560">
        <f t="shared" ref="I37:I38" si="24">L37-K37</f>
        <v>7675.4709899999989</v>
      </c>
      <c r="J37" s="570">
        <f t="shared" si="4"/>
        <v>-376.54901000000154</v>
      </c>
      <c r="K37" s="570">
        <v>-14.527299999999999</v>
      </c>
      <c r="L37" s="570">
        <v>7660.9436899999992</v>
      </c>
      <c r="M37" s="570">
        <f t="shared" si="22"/>
        <v>95.323546017024285</v>
      </c>
    </row>
    <row r="38" spans="1:250" s="25" customFormat="1" ht="30" x14ac:dyDescent="0.25">
      <c r="A38" s="13">
        <v>1</v>
      </c>
      <c r="B38" s="47" t="s">
        <v>80</v>
      </c>
      <c r="C38" s="392">
        <v>2345</v>
      </c>
      <c r="D38" s="393">
        <f>ROUND(C38/12*$B$3,0)</f>
        <v>1368</v>
      </c>
      <c r="E38" s="392">
        <v>1185</v>
      </c>
      <c r="F38" s="349">
        <f t="shared" si="20"/>
        <v>86.622807017543863</v>
      </c>
      <c r="G38" s="558">
        <v>4262.8816999999999</v>
      </c>
      <c r="H38" s="561">
        <f t="shared" si="23"/>
        <v>2486.6799999999998</v>
      </c>
      <c r="I38" s="560">
        <f t="shared" si="24"/>
        <v>2029.0030200000001</v>
      </c>
      <c r="J38" s="570">
        <f t="shared" si="4"/>
        <v>-457.67697999999973</v>
      </c>
      <c r="K38" s="570">
        <v>-0.86175000000000002</v>
      </c>
      <c r="L38" s="570">
        <v>2028.1412700000001</v>
      </c>
      <c r="M38" s="570">
        <f t="shared" si="22"/>
        <v>81.594858204513656</v>
      </c>
    </row>
    <row r="39" spans="1:250" s="25" customFormat="1" ht="30" x14ac:dyDescent="0.25">
      <c r="A39" s="13">
        <v>1</v>
      </c>
      <c r="B39" s="118" t="s">
        <v>112</v>
      </c>
      <c r="C39" s="392">
        <f>SUM(C40)</f>
        <v>5422</v>
      </c>
      <c r="D39" s="392">
        <f t="shared" ref="D39:L39" si="25">SUM(D40)</f>
        <v>3163</v>
      </c>
      <c r="E39" s="392">
        <f t="shared" si="25"/>
        <v>1087</v>
      </c>
      <c r="F39" s="349">
        <f t="shared" si="20"/>
        <v>34.366108125197599</v>
      </c>
      <c r="G39" s="560">
        <f t="shared" si="25"/>
        <v>5348.6755000000003</v>
      </c>
      <c r="H39" s="560">
        <f t="shared" si="25"/>
        <v>3120.06</v>
      </c>
      <c r="I39" s="560">
        <f t="shared" si="25"/>
        <v>1799.8942199999997</v>
      </c>
      <c r="J39" s="571">
        <f t="shared" si="25"/>
        <v>-1320.1657800000003</v>
      </c>
      <c r="K39" s="571">
        <f t="shared" si="25"/>
        <v>-0.41649999999999998</v>
      </c>
      <c r="L39" s="571">
        <f t="shared" si="25"/>
        <v>1799.4777199999996</v>
      </c>
      <c r="M39" s="570">
        <f t="shared" si="22"/>
        <v>57.687807926770631</v>
      </c>
    </row>
    <row r="40" spans="1:250" s="25" customFormat="1" ht="30" x14ac:dyDescent="0.25">
      <c r="A40" s="13">
        <v>1</v>
      </c>
      <c r="B40" s="171" t="s">
        <v>108</v>
      </c>
      <c r="C40" s="394">
        <v>5422</v>
      </c>
      <c r="D40" s="421">
        <f>ROUND(C40/12*$B$3,0)</f>
        <v>3163</v>
      </c>
      <c r="E40" s="394">
        <v>1087</v>
      </c>
      <c r="F40" s="572">
        <f t="shared" si="20"/>
        <v>34.366108125197599</v>
      </c>
      <c r="G40" s="573">
        <v>5348.6755000000003</v>
      </c>
      <c r="H40" s="561">
        <f t="shared" ref="H40:H41" si="26">ROUND(G40/12*$B$3,2)</f>
        <v>3120.06</v>
      </c>
      <c r="I40" s="560">
        <f t="shared" ref="I40:I41" si="27">L40-K40</f>
        <v>1799.8942199999997</v>
      </c>
      <c r="J40" s="570">
        <f t="shared" si="4"/>
        <v>-1320.1657800000003</v>
      </c>
      <c r="K40" s="570">
        <v>-0.41649999999999998</v>
      </c>
      <c r="L40" s="570">
        <v>1799.4777199999996</v>
      </c>
      <c r="M40" s="570">
        <f t="shared" si="22"/>
        <v>57.687807926770631</v>
      </c>
    </row>
    <row r="41" spans="1:250" s="25" customFormat="1" ht="30.75" thickBot="1" x14ac:dyDescent="0.3">
      <c r="A41" s="13">
        <v>1</v>
      </c>
      <c r="B41" s="269" t="s">
        <v>123</v>
      </c>
      <c r="C41" s="392">
        <v>11460</v>
      </c>
      <c r="D41" s="393">
        <f>ROUND(C41/12*$B$3,0)</f>
        <v>6685</v>
      </c>
      <c r="E41" s="392">
        <v>5455</v>
      </c>
      <c r="F41" s="349">
        <f t="shared" si="20"/>
        <v>81.600598354525061</v>
      </c>
      <c r="G41" s="558">
        <v>11153.101200000001</v>
      </c>
      <c r="H41" s="561">
        <f t="shared" si="26"/>
        <v>6505.98</v>
      </c>
      <c r="I41" s="560">
        <f t="shared" si="27"/>
        <v>5308.9172200000003</v>
      </c>
      <c r="J41" s="570">
        <f t="shared" si="4"/>
        <v>-1197.0627799999993</v>
      </c>
      <c r="K41" s="570">
        <v>-17.907219999999999</v>
      </c>
      <c r="L41" s="570">
        <v>5291.01</v>
      </c>
      <c r="M41" s="570">
        <f>I41/H41*100</f>
        <v>81.600577007614532</v>
      </c>
    </row>
    <row r="42" spans="1:250" s="25" customFormat="1" ht="17.25" customHeight="1" thickBot="1" x14ac:dyDescent="0.3">
      <c r="A42" s="13">
        <v>1</v>
      </c>
      <c r="B42" s="76" t="s">
        <v>3</v>
      </c>
      <c r="C42" s="399"/>
      <c r="D42" s="399"/>
      <c r="E42" s="399"/>
      <c r="F42" s="562"/>
      <c r="G42" s="563">
        <f t="shared" ref="G42:L42" si="28">G36+G39+G41</f>
        <v>34568.121053000003</v>
      </c>
      <c r="H42" s="563">
        <f t="shared" si="28"/>
        <v>20164.739999999998</v>
      </c>
      <c r="I42" s="563">
        <f t="shared" si="28"/>
        <v>16813.285449999999</v>
      </c>
      <c r="J42" s="563">
        <f t="shared" si="28"/>
        <v>-3351.4545500000008</v>
      </c>
      <c r="K42" s="563">
        <f t="shared" si="28"/>
        <v>-33.712769999999999</v>
      </c>
      <c r="L42" s="563">
        <f t="shared" si="28"/>
        <v>16779.572679999997</v>
      </c>
      <c r="M42" s="574">
        <f t="shared" si="22"/>
        <v>83.379629243917847</v>
      </c>
    </row>
    <row r="43" spans="1:250" ht="15" customHeight="1" x14ac:dyDescent="0.25">
      <c r="A43" s="13">
        <v>1</v>
      </c>
      <c r="B43" s="62"/>
      <c r="C43" s="565"/>
      <c r="D43" s="565"/>
      <c r="E43" s="565"/>
      <c r="F43" s="565"/>
      <c r="G43" s="575"/>
      <c r="H43" s="575"/>
      <c r="I43" s="575"/>
      <c r="J43" s="575">
        <f t="shared" si="4"/>
        <v>0</v>
      </c>
      <c r="K43" s="575"/>
      <c r="L43" s="575"/>
      <c r="M43" s="575"/>
    </row>
    <row r="44" spans="1:250" ht="33" customHeight="1" x14ac:dyDescent="0.25">
      <c r="A44" s="13">
        <v>1</v>
      </c>
      <c r="B44" s="101" t="s">
        <v>74</v>
      </c>
      <c r="C44" s="567"/>
      <c r="D44" s="567"/>
      <c r="E44" s="567"/>
      <c r="F44" s="567"/>
      <c r="G44" s="557"/>
      <c r="H44" s="557"/>
      <c r="I44" s="557"/>
      <c r="J44" s="557">
        <f t="shared" si="4"/>
        <v>0</v>
      </c>
      <c r="K44" s="557"/>
      <c r="L44" s="557"/>
      <c r="M44" s="557"/>
    </row>
    <row r="45" spans="1:250" s="25" customFormat="1" ht="30" x14ac:dyDescent="0.25">
      <c r="A45" s="13">
        <v>1</v>
      </c>
      <c r="B45" s="118" t="s">
        <v>120</v>
      </c>
      <c r="C45" s="392">
        <f>SUM(C46:C47)</f>
        <v>24234</v>
      </c>
      <c r="D45" s="392">
        <f>SUM(D46:D47)</f>
        <v>14136</v>
      </c>
      <c r="E45" s="392">
        <f>SUM(E46:E47)</f>
        <v>15959</v>
      </c>
      <c r="F45" s="349">
        <f t="shared" ref="F45:F50" si="29">E45/D45*100</f>
        <v>112.89615166949632</v>
      </c>
      <c r="G45" s="558">
        <f t="shared" ref="G45:L45" si="30">SUM(G46:G47)</f>
        <v>44304.968159000011</v>
      </c>
      <c r="H45" s="558">
        <f t="shared" si="30"/>
        <v>25844.560000000001</v>
      </c>
      <c r="I45" s="558">
        <f t="shared" si="30"/>
        <v>28694.247879999995</v>
      </c>
      <c r="J45" s="570">
        <f t="shared" si="30"/>
        <v>2849.6878799999959</v>
      </c>
      <c r="K45" s="570">
        <f t="shared" si="30"/>
        <v>-38.010459999999995</v>
      </c>
      <c r="L45" s="570">
        <f t="shared" si="30"/>
        <v>28656.237419999998</v>
      </c>
      <c r="M45" s="570">
        <f t="shared" ref="M45:M51" si="31">I45/H45*100</f>
        <v>111.02625805972319</v>
      </c>
    </row>
    <row r="46" spans="1:250" s="25" customFormat="1" ht="30" x14ac:dyDescent="0.25">
      <c r="A46" s="13">
        <v>1</v>
      </c>
      <c r="B46" s="47" t="s">
        <v>79</v>
      </c>
      <c r="C46" s="392">
        <v>19231</v>
      </c>
      <c r="D46" s="393">
        <f>ROUND(C46/12*$B$3,0)</f>
        <v>11218</v>
      </c>
      <c r="E46" s="392">
        <v>12316</v>
      </c>
      <c r="F46" s="349">
        <f t="shared" si="29"/>
        <v>109.78784096986985</v>
      </c>
      <c r="G46" s="558">
        <v>35210.214579000007</v>
      </c>
      <c r="H46" s="561">
        <f t="shared" ref="H46:H47" si="32">ROUND(G46/12*$B$3,2)</f>
        <v>20539.29</v>
      </c>
      <c r="I46" s="560">
        <f t="shared" ref="I46:I47" si="33">L46-K46</f>
        <v>21812.396729999997</v>
      </c>
      <c r="J46" s="570">
        <f t="shared" si="4"/>
        <v>1273.1067299999959</v>
      </c>
      <c r="K46" s="570">
        <v>-25.788589999999999</v>
      </c>
      <c r="L46" s="570">
        <v>21786.608139999997</v>
      </c>
      <c r="M46" s="570">
        <f t="shared" si="31"/>
        <v>106.19839697477369</v>
      </c>
    </row>
    <row r="47" spans="1:250" s="25" customFormat="1" ht="30" x14ac:dyDescent="0.25">
      <c r="A47" s="13">
        <v>1</v>
      </c>
      <c r="B47" s="47" t="s">
        <v>80</v>
      </c>
      <c r="C47" s="392">
        <v>5003</v>
      </c>
      <c r="D47" s="393">
        <f>ROUND(C47/12*$B$3,0)</f>
        <v>2918</v>
      </c>
      <c r="E47" s="392">
        <v>3643</v>
      </c>
      <c r="F47" s="349">
        <f t="shared" si="29"/>
        <v>124.8457847840987</v>
      </c>
      <c r="G47" s="558">
        <v>9094.7535800000005</v>
      </c>
      <c r="H47" s="561">
        <f t="shared" si="32"/>
        <v>5305.27</v>
      </c>
      <c r="I47" s="560">
        <f t="shared" si="33"/>
        <v>6881.8511500000004</v>
      </c>
      <c r="J47" s="570">
        <f t="shared" si="4"/>
        <v>1576.58115</v>
      </c>
      <c r="K47" s="570">
        <v>-12.221869999999999</v>
      </c>
      <c r="L47" s="570">
        <v>6869.6292800000001</v>
      </c>
      <c r="M47" s="570">
        <f t="shared" si="31"/>
        <v>129.71726509678112</v>
      </c>
    </row>
    <row r="48" spans="1:250" s="25" customFormat="1" ht="30" x14ac:dyDescent="0.25">
      <c r="A48" s="13">
        <v>1</v>
      </c>
      <c r="B48" s="119" t="s">
        <v>112</v>
      </c>
      <c r="C48" s="392">
        <f>SUM(C49)</f>
        <v>14000</v>
      </c>
      <c r="D48" s="392">
        <f t="shared" ref="D48:L48" si="34">SUM(D49)</f>
        <v>8167</v>
      </c>
      <c r="E48" s="392">
        <f t="shared" si="34"/>
        <v>6625</v>
      </c>
      <c r="F48" s="349">
        <f t="shared" si="29"/>
        <v>81.119137994367577</v>
      </c>
      <c r="G48" s="560">
        <f t="shared" si="34"/>
        <v>12843.5</v>
      </c>
      <c r="H48" s="560">
        <f t="shared" si="34"/>
        <v>7492.04</v>
      </c>
      <c r="I48" s="560">
        <f t="shared" si="34"/>
        <v>11277.11817</v>
      </c>
      <c r="J48" s="571">
        <f t="shared" si="34"/>
        <v>3785.0781699999998</v>
      </c>
      <c r="K48" s="571">
        <f t="shared" si="34"/>
        <v>-50.807300000000005</v>
      </c>
      <c r="L48" s="571">
        <f t="shared" si="34"/>
        <v>11226.310869999999</v>
      </c>
      <c r="M48" s="570">
        <f t="shared" si="31"/>
        <v>150.52132890374315</v>
      </c>
    </row>
    <row r="49" spans="1:14" s="25" customFormat="1" ht="30" x14ac:dyDescent="0.25">
      <c r="A49" s="13">
        <v>1</v>
      </c>
      <c r="B49" s="171" t="s">
        <v>108</v>
      </c>
      <c r="C49" s="394">
        <v>14000</v>
      </c>
      <c r="D49" s="421">
        <f>ROUND(C49/12*$B$3,0)</f>
        <v>8167</v>
      </c>
      <c r="E49" s="394">
        <v>6625</v>
      </c>
      <c r="F49" s="572">
        <f t="shared" si="29"/>
        <v>81.119137994367577</v>
      </c>
      <c r="G49" s="573">
        <v>12843.5</v>
      </c>
      <c r="H49" s="561">
        <f t="shared" ref="H49:H50" si="35">ROUND(G49/12*$B$3,2)</f>
        <v>7492.04</v>
      </c>
      <c r="I49" s="560">
        <f t="shared" ref="I49:I50" si="36">L49-K49</f>
        <v>11277.11817</v>
      </c>
      <c r="J49" s="570">
        <f t="shared" si="4"/>
        <v>3785.0781699999998</v>
      </c>
      <c r="K49" s="570">
        <v>-50.807300000000005</v>
      </c>
      <c r="L49" s="570">
        <v>11226.310869999999</v>
      </c>
      <c r="M49" s="570">
        <f t="shared" si="31"/>
        <v>150.52132890374315</v>
      </c>
      <c r="N49" s="739"/>
    </row>
    <row r="50" spans="1:14" s="25" customFormat="1" ht="30.75" thickBot="1" x14ac:dyDescent="0.3">
      <c r="A50" s="13">
        <v>1</v>
      </c>
      <c r="B50" s="78" t="s">
        <v>123</v>
      </c>
      <c r="C50" s="392">
        <v>36600</v>
      </c>
      <c r="D50" s="393">
        <f>ROUND(C50/12*$B$3,0)</f>
        <v>21350</v>
      </c>
      <c r="E50" s="392">
        <v>18175</v>
      </c>
      <c r="F50" s="349">
        <f t="shared" si="29"/>
        <v>85.128805620608887</v>
      </c>
      <c r="G50" s="558">
        <v>35619.851999999999</v>
      </c>
      <c r="H50" s="561">
        <f t="shared" si="35"/>
        <v>20778.25</v>
      </c>
      <c r="I50" s="560">
        <f t="shared" si="36"/>
        <v>17707.07</v>
      </c>
      <c r="J50" s="570">
        <f t="shared" si="4"/>
        <v>-3071.1800000000003</v>
      </c>
      <c r="K50" s="570">
        <v>-142.34</v>
      </c>
      <c r="L50" s="570">
        <v>17564.73</v>
      </c>
      <c r="M50" s="570">
        <f>I50/H50*100</f>
        <v>85.219255712102807</v>
      </c>
    </row>
    <row r="51" spans="1:14" s="25" customFormat="1" ht="15" customHeight="1" thickBot="1" x14ac:dyDescent="0.3">
      <c r="A51" s="13">
        <v>1</v>
      </c>
      <c r="B51" s="76" t="s">
        <v>3</v>
      </c>
      <c r="C51" s="399"/>
      <c r="D51" s="399"/>
      <c r="E51" s="399"/>
      <c r="F51" s="562"/>
      <c r="G51" s="563">
        <f t="shared" ref="G51:L51" si="37">G45+G48+G50</f>
        <v>92768.32015900001</v>
      </c>
      <c r="H51" s="563">
        <f t="shared" si="37"/>
        <v>54114.85</v>
      </c>
      <c r="I51" s="563">
        <f t="shared" si="37"/>
        <v>57678.436049999997</v>
      </c>
      <c r="J51" s="563">
        <f t="shared" si="37"/>
        <v>3563.5860499999953</v>
      </c>
      <c r="K51" s="563">
        <f t="shared" si="37"/>
        <v>-231.15776</v>
      </c>
      <c r="L51" s="563">
        <f t="shared" si="37"/>
        <v>57447.278290000002</v>
      </c>
      <c r="M51" s="574">
        <f t="shared" si="31"/>
        <v>106.58522762236244</v>
      </c>
    </row>
    <row r="52" spans="1:14" ht="15" customHeight="1" x14ac:dyDescent="0.25">
      <c r="A52" s="13">
        <v>1</v>
      </c>
      <c r="B52" s="61"/>
      <c r="C52" s="576"/>
      <c r="D52" s="576"/>
      <c r="E52" s="568"/>
      <c r="F52" s="576"/>
      <c r="G52" s="577"/>
      <c r="H52" s="577"/>
      <c r="I52" s="569"/>
      <c r="J52" s="569">
        <f t="shared" si="4"/>
        <v>0</v>
      </c>
      <c r="K52" s="569"/>
      <c r="L52" s="569"/>
      <c r="M52" s="577"/>
    </row>
    <row r="53" spans="1:14" ht="29.25" x14ac:dyDescent="0.25">
      <c r="A53" s="13">
        <v>1</v>
      </c>
      <c r="B53" s="100" t="s">
        <v>75</v>
      </c>
      <c r="C53" s="578"/>
      <c r="D53" s="578"/>
      <c r="E53" s="578"/>
      <c r="F53" s="578"/>
      <c r="G53" s="557"/>
      <c r="H53" s="557"/>
      <c r="I53" s="557"/>
      <c r="J53" s="557">
        <f t="shared" si="4"/>
        <v>0</v>
      </c>
      <c r="K53" s="557"/>
      <c r="L53" s="557"/>
      <c r="M53" s="557"/>
    </row>
    <row r="54" spans="1:14" s="25" customFormat="1" ht="30" x14ac:dyDescent="0.25">
      <c r="A54" s="13">
        <v>1</v>
      </c>
      <c r="B54" s="118" t="s">
        <v>120</v>
      </c>
      <c r="C54" s="392">
        <f>SUM(C55:C56)</f>
        <v>620</v>
      </c>
      <c r="D54" s="392">
        <f>SUM(D55:D56)</f>
        <v>362</v>
      </c>
      <c r="E54" s="392">
        <f>SUM(E55:E56)</f>
        <v>574</v>
      </c>
      <c r="F54" s="349">
        <f t="shared" ref="F54:F60" si="38">E54/D54*100</f>
        <v>158.56353591160223</v>
      </c>
      <c r="G54" s="558">
        <f t="shared" ref="G54:L54" si="39">SUM(G55:G56)</f>
        <v>4068.4895999999999</v>
      </c>
      <c r="H54" s="558">
        <f t="shared" si="39"/>
        <v>2373.29</v>
      </c>
      <c r="I54" s="558">
        <f t="shared" si="39"/>
        <v>3766.6339200000002</v>
      </c>
      <c r="J54" s="558">
        <f t="shared" si="39"/>
        <v>1393.34392</v>
      </c>
      <c r="K54" s="558">
        <f t="shared" si="39"/>
        <v>-32.810400000000001</v>
      </c>
      <c r="L54" s="558">
        <f t="shared" si="39"/>
        <v>3733.8235200000004</v>
      </c>
      <c r="M54" s="558">
        <f>I54/H54*100</f>
        <v>158.70938317694004</v>
      </c>
    </row>
    <row r="55" spans="1:14" s="25" customFormat="1" ht="49.5" customHeight="1" x14ac:dyDescent="0.25">
      <c r="A55" s="13">
        <v>1</v>
      </c>
      <c r="B55" s="47" t="s">
        <v>114</v>
      </c>
      <c r="C55" s="392">
        <v>120</v>
      </c>
      <c r="D55" s="393">
        <f>ROUND(C55/12*$B$3,0)</f>
        <v>70</v>
      </c>
      <c r="E55" s="392">
        <v>119</v>
      </c>
      <c r="F55" s="349">
        <f t="shared" si="38"/>
        <v>170</v>
      </c>
      <c r="G55" s="558">
        <v>787.44960000000003</v>
      </c>
      <c r="H55" s="561">
        <f t="shared" ref="H55:H56" si="40">ROUND(G55/12*$B$3,2)</f>
        <v>459.35</v>
      </c>
      <c r="I55" s="560">
        <f t="shared" ref="I55:I56" si="41">L55-K55</f>
        <v>780.88752000000011</v>
      </c>
      <c r="J55" s="558">
        <f t="shared" si="4"/>
        <v>321.53752000000009</v>
      </c>
      <c r="K55" s="558">
        <v>0</v>
      </c>
      <c r="L55" s="558">
        <v>780.88752000000011</v>
      </c>
      <c r="M55" s="558">
        <f t="shared" ref="M55:M61" si="42">I55/H55*100</f>
        <v>169.99837161206054</v>
      </c>
    </row>
    <row r="56" spans="1:14" s="25" customFormat="1" ht="30" x14ac:dyDescent="0.25">
      <c r="A56" s="13">
        <v>1</v>
      </c>
      <c r="B56" s="47" t="s">
        <v>115</v>
      </c>
      <c r="C56" s="392">
        <v>500</v>
      </c>
      <c r="D56" s="393">
        <f>ROUND(C56/12*$B$3,0)</f>
        <v>292</v>
      </c>
      <c r="E56" s="392">
        <v>455</v>
      </c>
      <c r="F56" s="349">
        <f t="shared" si="38"/>
        <v>155.82191780821915</v>
      </c>
      <c r="G56" s="558">
        <v>3281.04</v>
      </c>
      <c r="H56" s="561">
        <f t="shared" si="40"/>
        <v>1913.94</v>
      </c>
      <c r="I56" s="560">
        <f t="shared" si="41"/>
        <v>2985.7464</v>
      </c>
      <c r="J56" s="558">
        <f t="shared" si="4"/>
        <v>1071.8063999999999</v>
      </c>
      <c r="K56" s="558">
        <v>-32.810400000000001</v>
      </c>
      <c r="L56" s="558">
        <v>2952.9360000000001</v>
      </c>
      <c r="M56" s="558">
        <f t="shared" si="42"/>
        <v>156</v>
      </c>
    </row>
    <row r="57" spans="1:14" s="25" customFormat="1" ht="30" x14ac:dyDescent="0.25">
      <c r="A57" s="13">
        <v>1</v>
      </c>
      <c r="B57" s="118" t="s">
        <v>112</v>
      </c>
      <c r="C57" s="392">
        <f>SUM(C58:C59)</f>
        <v>48100</v>
      </c>
      <c r="D57" s="392">
        <f>SUM(D58:D59)</f>
        <v>28058</v>
      </c>
      <c r="E57" s="392">
        <f>SUM(E58:E59)</f>
        <v>27584</v>
      </c>
      <c r="F57" s="349">
        <f t="shared" si="38"/>
        <v>98.31064224107206</v>
      </c>
      <c r="G57" s="558">
        <f t="shared" ref="G57:L57" si="43">SUM(G58:G59)</f>
        <v>98392.964999999997</v>
      </c>
      <c r="H57" s="558">
        <f t="shared" si="43"/>
        <v>57395.899999999994</v>
      </c>
      <c r="I57" s="558">
        <f t="shared" si="43"/>
        <v>56966.210809999997</v>
      </c>
      <c r="J57" s="558">
        <f t="shared" si="43"/>
        <v>-429.68918999999914</v>
      </c>
      <c r="K57" s="558">
        <f t="shared" si="43"/>
        <v>-150.67228</v>
      </c>
      <c r="L57" s="558">
        <f t="shared" si="43"/>
        <v>56815.538529999998</v>
      </c>
      <c r="M57" s="558">
        <f t="shared" si="42"/>
        <v>99.25135908662466</v>
      </c>
    </row>
    <row r="58" spans="1:14" s="25" customFormat="1" ht="60" x14ac:dyDescent="0.25">
      <c r="A58" s="13">
        <v>1</v>
      </c>
      <c r="B58" s="47" t="s">
        <v>119</v>
      </c>
      <c r="C58" s="392">
        <v>28000</v>
      </c>
      <c r="D58" s="393">
        <f t="shared" ref="D58:D60" si="44">ROUND(C58/12*$B$3,0)</f>
        <v>16333</v>
      </c>
      <c r="E58" s="392">
        <v>16375</v>
      </c>
      <c r="F58" s="349">
        <f t="shared" si="38"/>
        <v>100.25714810506337</v>
      </c>
      <c r="G58" s="561">
        <v>76129.2</v>
      </c>
      <c r="H58" s="561">
        <f t="shared" ref="H58:H60" si="45">ROUND(G58/12*$B$3,2)</f>
        <v>44408.7</v>
      </c>
      <c r="I58" s="560">
        <f t="shared" ref="I58:I60" si="46">L58-K58</f>
        <v>44512.541590000001</v>
      </c>
      <c r="J58" s="558">
        <f t="shared" si="4"/>
        <v>103.84159000000363</v>
      </c>
      <c r="K58" s="558">
        <v>-142.38248000000002</v>
      </c>
      <c r="L58" s="558">
        <v>44370.159110000001</v>
      </c>
      <c r="M58" s="558">
        <f t="shared" si="42"/>
        <v>100.23383163659373</v>
      </c>
    </row>
    <row r="59" spans="1:14" s="25" customFormat="1" ht="45" x14ac:dyDescent="0.25">
      <c r="A59" s="13">
        <v>1</v>
      </c>
      <c r="B59" s="47" t="s">
        <v>109</v>
      </c>
      <c r="C59" s="392">
        <v>20100</v>
      </c>
      <c r="D59" s="393">
        <f t="shared" si="44"/>
        <v>11725</v>
      </c>
      <c r="E59" s="392">
        <v>11209</v>
      </c>
      <c r="F59" s="349">
        <f t="shared" si="38"/>
        <v>95.599147121535182</v>
      </c>
      <c r="G59" s="561">
        <v>22263.764999999999</v>
      </c>
      <c r="H59" s="561">
        <f t="shared" si="45"/>
        <v>12987.2</v>
      </c>
      <c r="I59" s="560">
        <f t="shared" si="46"/>
        <v>12453.669219999998</v>
      </c>
      <c r="J59" s="558">
        <f t="shared" si="4"/>
        <v>-533.53078000000278</v>
      </c>
      <c r="K59" s="558">
        <v>-8.2897999999999996</v>
      </c>
      <c r="L59" s="558">
        <v>12445.379419999997</v>
      </c>
      <c r="M59" s="558">
        <f t="shared" si="42"/>
        <v>95.891872151040999</v>
      </c>
    </row>
    <row r="60" spans="1:14" s="25" customFormat="1" ht="38.1" customHeight="1" thickBot="1" x14ac:dyDescent="0.3">
      <c r="A60" s="13">
        <v>1</v>
      </c>
      <c r="B60" s="269" t="s">
        <v>123</v>
      </c>
      <c r="C60" s="392">
        <v>26600</v>
      </c>
      <c r="D60" s="393">
        <f t="shared" si="44"/>
        <v>15517</v>
      </c>
      <c r="E60" s="392">
        <v>12505</v>
      </c>
      <c r="F60" s="349">
        <f t="shared" si="38"/>
        <v>80.589031384932653</v>
      </c>
      <c r="G60" s="558">
        <v>25887.651999999998</v>
      </c>
      <c r="H60" s="561">
        <f t="shared" si="45"/>
        <v>15101.13</v>
      </c>
      <c r="I60" s="560">
        <f t="shared" si="46"/>
        <v>12177.9</v>
      </c>
      <c r="J60" s="558">
        <f t="shared" si="4"/>
        <v>-2923.2299999999996</v>
      </c>
      <c r="K60" s="558">
        <v>-30.9</v>
      </c>
      <c r="L60" s="558">
        <v>12147</v>
      </c>
      <c r="M60" s="558">
        <f t="shared" si="42"/>
        <v>80.64230954902051</v>
      </c>
    </row>
    <row r="61" spans="1:14" s="25" customFormat="1" ht="15.75" thickBot="1" x14ac:dyDescent="0.3">
      <c r="A61" s="13">
        <v>1</v>
      </c>
      <c r="B61" s="76" t="s">
        <v>3</v>
      </c>
      <c r="C61" s="399"/>
      <c r="D61" s="399"/>
      <c r="E61" s="399"/>
      <c r="F61" s="562"/>
      <c r="G61" s="579">
        <f t="shared" ref="G61:L61" si="47">G57+G54+G60</f>
        <v>128349.1066</v>
      </c>
      <c r="H61" s="579">
        <f t="shared" si="47"/>
        <v>74870.319999999992</v>
      </c>
      <c r="I61" s="579">
        <f t="shared" si="47"/>
        <v>72910.744729999991</v>
      </c>
      <c r="J61" s="579">
        <f t="shared" si="47"/>
        <v>-1959.5752699999987</v>
      </c>
      <c r="K61" s="579">
        <f t="shared" si="47"/>
        <v>-214.38268000000002</v>
      </c>
      <c r="L61" s="579">
        <f t="shared" si="47"/>
        <v>72696.362049999996</v>
      </c>
      <c r="M61" s="579">
        <f t="shared" si="42"/>
        <v>97.382707500114861</v>
      </c>
    </row>
    <row r="62" spans="1:14" ht="15" customHeight="1" x14ac:dyDescent="0.25">
      <c r="A62" s="13">
        <v>1</v>
      </c>
      <c r="B62" s="52"/>
      <c r="C62" s="580"/>
      <c r="D62" s="580"/>
      <c r="E62" s="581"/>
      <c r="F62" s="580"/>
      <c r="G62" s="582"/>
      <c r="H62" s="582"/>
      <c r="I62" s="583"/>
      <c r="J62" s="583">
        <f t="shared" si="4"/>
        <v>0</v>
      </c>
      <c r="K62" s="583"/>
      <c r="L62" s="583"/>
      <c r="M62" s="582"/>
    </row>
    <row r="63" spans="1:14" ht="29.25" customHeight="1" x14ac:dyDescent="0.25">
      <c r="A63" s="13">
        <v>1</v>
      </c>
      <c r="B63" s="101" t="s">
        <v>76</v>
      </c>
      <c r="C63" s="578"/>
      <c r="D63" s="578"/>
      <c r="E63" s="578"/>
      <c r="F63" s="578"/>
      <c r="G63" s="557"/>
      <c r="H63" s="557"/>
      <c r="I63" s="557"/>
      <c r="J63" s="557">
        <f t="shared" si="4"/>
        <v>0</v>
      </c>
      <c r="K63" s="557"/>
      <c r="L63" s="557"/>
      <c r="M63" s="557"/>
    </row>
    <row r="64" spans="1:14" s="25" customFormat="1" ht="32.450000000000003" customHeight="1" x14ac:dyDescent="0.25">
      <c r="A64" s="13">
        <v>1</v>
      </c>
      <c r="B64" s="118" t="s">
        <v>120</v>
      </c>
      <c r="C64" s="392">
        <f>SUM(C65:C66)</f>
        <v>6573</v>
      </c>
      <c r="D64" s="392">
        <f>SUM(D65:D66)</f>
        <v>3834</v>
      </c>
      <c r="E64" s="392">
        <f>SUM(E65:E66)</f>
        <v>4205</v>
      </c>
      <c r="F64" s="349">
        <f t="shared" ref="F64:F69" si="48">E64/D64*100</f>
        <v>109.67657798643715</v>
      </c>
      <c r="G64" s="558">
        <f t="shared" ref="G64:L64" si="49">SUM(G65:G66)</f>
        <v>11094.960977999999</v>
      </c>
      <c r="H64" s="558">
        <f t="shared" si="49"/>
        <v>6472.07</v>
      </c>
      <c r="I64" s="558">
        <f t="shared" si="49"/>
        <v>6964.4837699999989</v>
      </c>
      <c r="J64" s="558">
        <f t="shared" si="49"/>
        <v>492.41376999999966</v>
      </c>
      <c r="K64" s="558">
        <f t="shared" si="49"/>
        <v>-56.248750000000001</v>
      </c>
      <c r="L64" s="558">
        <f t="shared" si="49"/>
        <v>6908.2350199999992</v>
      </c>
      <c r="M64" s="558">
        <f t="shared" ref="M64:M70" si="50">I64/H64*100</f>
        <v>107.60828869279844</v>
      </c>
    </row>
    <row r="65" spans="1:13" s="25" customFormat="1" ht="38.1" customHeight="1" x14ac:dyDescent="0.25">
      <c r="A65" s="13">
        <v>1</v>
      </c>
      <c r="B65" s="47" t="s">
        <v>79</v>
      </c>
      <c r="C65" s="392">
        <v>5102</v>
      </c>
      <c r="D65" s="393">
        <f>ROUND(C65/12*$B$3,0)</f>
        <v>2976</v>
      </c>
      <c r="E65" s="392">
        <v>2990</v>
      </c>
      <c r="F65" s="349">
        <f t="shared" si="48"/>
        <v>100.47043010752688</v>
      </c>
      <c r="G65" s="558">
        <v>8420.8889179999987</v>
      </c>
      <c r="H65" s="561">
        <f t="shared" ref="H65:H66" si="51">ROUND(G65/12*$B$3,2)</f>
        <v>4912.1899999999996</v>
      </c>
      <c r="I65" s="560">
        <f t="shared" ref="I65:I66" si="52">L65-K65</f>
        <v>4703.9710599999999</v>
      </c>
      <c r="J65" s="558">
        <f t="shared" si="4"/>
        <v>-208.21893999999975</v>
      </c>
      <c r="K65" s="558">
        <v>-40.735800000000005</v>
      </c>
      <c r="L65" s="558">
        <v>4663.2352599999995</v>
      </c>
      <c r="M65" s="558">
        <f t="shared" si="50"/>
        <v>95.761179026055601</v>
      </c>
    </row>
    <row r="66" spans="1:13" s="25" customFormat="1" ht="38.1" customHeight="1" x14ac:dyDescent="0.25">
      <c r="A66" s="13">
        <v>1</v>
      </c>
      <c r="B66" s="47" t="s">
        <v>80</v>
      </c>
      <c r="C66" s="392">
        <v>1471</v>
      </c>
      <c r="D66" s="393">
        <f>ROUND(C66/12*$B$3,0)</f>
        <v>858</v>
      </c>
      <c r="E66" s="392">
        <v>1215</v>
      </c>
      <c r="F66" s="349">
        <f t="shared" si="48"/>
        <v>141.6083916083916</v>
      </c>
      <c r="G66" s="558">
        <v>2674.07206</v>
      </c>
      <c r="H66" s="561">
        <f t="shared" si="51"/>
        <v>1559.88</v>
      </c>
      <c r="I66" s="560">
        <f t="shared" si="52"/>
        <v>2260.5127099999995</v>
      </c>
      <c r="J66" s="558">
        <f t="shared" si="4"/>
        <v>700.63270999999941</v>
      </c>
      <c r="K66" s="558">
        <v>-15.512949999999998</v>
      </c>
      <c r="L66" s="558">
        <v>2244.9997599999997</v>
      </c>
      <c r="M66" s="558">
        <f t="shared" si="50"/>
        <v>144.91580826730257</v>
      </c>
    </row>
    <row r="67" spans="1:13" s="25" customFormat="1" ht="30" x14ac:dyDescent="0.25">
      <c r="A67" s="13">
        <v>1</v>
      </c>
      <c r="B67" s="119" t="s">
        <v>112</v>
      </c>
      <c r="C67" s="392">
        <f>SUM(C68)</f>
        <v>2829</v>
      </c>
      <c r="D67" s="392">
        <f t="shared" ref="D67:L67" si="53">SUM(D68)</f>
        <v>1650</v>
      </c>
      <c r="E67" s="392">
        <f t="shared" si="53"/>
        <v>643</v>
      </c>
      <c r="F67" s="349">
        <f t="shared" si="48"/>
        <v>38.969696969696969</v>
      </c>
      <c r="G67" s="560">
        <f t="shared" si="53"/>
        <v>2299.4472500000002</v>
      </c>
      <c r="H67" s="560">
        <f t="shared" si="53"/>
        <v>1341.34</v>
      </c>
      <c r="I67" s="560">
        <f t="shared" si="53"/>
        <v>1044.9916800000003</v>
      </c>
      <c r="J67" s="560">
        <f t="shared" si="53"/>
        <v>-296.3483199999996</v>
      </c>
      <c r="K67" s="560">
        <f t="shared" si="53"/>
        <v>0</v>
      </c>
      <c r="L67" s="560">
        <f t="shared" si="53"/>
        <v>1044.9916800000003</v>
      </c>
      <c r="M67" s="558">
        <f t="shared" si="50"/>
        <v>77.906547184159152</v>
      </c>
    </row>
    <row r="68" spans="1:13" s="25" customFormat="1" ht="38.1" customHeight="1" x14ac:dyDescent="0.25">
      <c r="A68" s="13">
        <v>1</v>
      </c>
      <c r="B68" s="171" t="s">
        <v>108</v>
      </c>
      <c r="C68" s="394">
        <v>2829</v>
      </c>
      <c r="D68" s="421">
        <f>ROUND(C68/12*$B$3,0)</f>
        <v>1650</v>
      </c>
      <c r="E68" s="394">
        <v>643</v>
      </c>
      <c r="F68" s="572">
        <f t="shared" si="48"/>
        <v>38.969696969696969</v>
      </c>
      <c r="G68" s="573">
        <v>2299.4472500000002</v>
      </c>
      <c r="H68" s="561">
        <f t="shared" ref="H68:H69" si="54">ROUND(G68/12*$B$3,2)</f>
        <v>1341.34</v>
      </c>
      <c r="I68" s="560">
        <f t="shared" ref="I68:I69" si="55">L68-K68</f>
        <v>1044.9916800000003</v>
      </c>
      <c r="J68" s="570">
        <f t="shared" si="4"/>
        <v>-296.3483199999996</v>
      </c>
      <c r="K68" s="570">
        <v>0</v>
      </c>
      <c r="L68" s="570">
        <v>1044.9916800000003</v>
      </c>
      <c r="M68" s="570">
        <f t="shared" si="50"/>
        <v>77.906547184159152</v>
      </c>
    </row>
    <row r="69" spans="1:13" s="25" customFormat="1" ht="38.1" customHeight="1" thickBot="1" x14ac:dyDescent="0.3">
      <c r="A69" s="13">
        <v>1</v>
      </c>
      <c r="B69" s="269" t="s">
        <v>123</v>
      </c>
      <c r="C69" s="392">
        <v>6260</v>
      </c>
      <c r="D69" s="393">
        <f>ROUND(C69/12*$B$3,0)</f>
        <v>3652</v>
      </c>
      <c r="E69" s="392">
        <v>3591</v>
      </c>
      <c r="F69" s="349">
        <f t="shared" si="48"/>
        <v>98.32968236582694</v>
      </c>
      <c r="G69" s="558">
        <v>6092.3572000000004</v>
      </c>
      <c r="H69" s="561">
        <f t="shared" si="54"/>
        <v>3553.88</v>
      </c>
      <c r="I69" s="560">
        <f t="shared" si="55"/>
        <v>3497.7526799999996</v>
      </c>
      <c r="J69" s="558">
        <f t="shared" si="4"/>
        <v>-56.127320000000509</v>
      </c>
      <c r="K69" s="558">
        <v>-22.414570000000001</v>
      </c>
      <c r="L69" s="558">
        <v>3475.3381099999997</v>
      </c>
      <c r="M69" s="558">
        <f>I69/H69*100</f>
        <v>98.42067486803154</v>
      </c>
    </row>
    <row r="70" spans="1:13" s="25" customFormat="1" ht="20.25" customHeight="1" thickBot="1" x14ac:dyDescent="0.3">
      <c r="A70" s="13">
        <v>1</v>
      </c>
      <c r="B70" s="76" t="s">
        <v>3</v>
      </c>
      <c r="C70" s="399"/>
      <c r="D70" s="399"/>
      <c r="E70" s="399"/>
      <c r="F70" s="562"/>
      <c r="G70" s="563">
        <f t="shared" ref="G70:L70" si="56">G64+G67+G69</f>
        <v>19486.765427999999</v>
      </c>
      <c r="H70" s="563">
        <f t="shared" si="56"/>
        <v>11367.29</v>
      </c>
      <c r="I70" s="563">
        <f t="shared" si="56"/>
        <v>11507.22813</v>
      </c>
      <c r="J70" s="563">
        <f t="shared" si="56"/>
        <v>139.93812999999955</v>
      </c>
      <c r="K70" s="563">
        <f t="shared" si="56"/>
        <v>-78.663319999999999</v>
      </c>
      <c r="L70" s="563">
        <f t="shared" si="56"/>
        <v>11428.56481</v>
      </c>
      <c r="M70" s="579">
        <f t="shared" si="50"/>
        <v>101.23105973367441</v>
      </c>
    </row>
    <row r="71" spans="1:13" ht="15" customHeight="1" x14ac:dyDescent="0.25">
      <c r="A71" s="13">
        <v>1</v>
      </c>
      <c r="B71" s="52"/>
      <c r="C71" s="584"/>
      <c r="D71" s="584"/>
      <c r="E71" s="565"/>
      <c r="F71" s="584"/>
      <c r="G71" s="585"/>
      <c r="H71" s="585"/>
      <c r="I71" s="566"/>
      <c r="J71" s="566">
        <f t="shared" si="4"/>
        <v>0</v>
      </c>
      <c r="K71" s="566"/>
      <c r="L71" s="566"/>
      <c r="M71" s="585"/>
    </row>
    <row r="72" spans="1:13" ht="44.25" customHeight="1" x14ac:dyDescent="0.25">
      <c r="A72" s="13">
        <v>1</v>
      </c>
      <c r="B72" s="50" t="s">
        <v>92</v>
      </c>
      <c r="C72" s="578"/>
      <c r="D72" s="578"/>
      <c r="E72" s="578"/>
      <c r="F72" s="578"/>
      <c r="G72" s="557"/>
      <c r="H72" s="557"/>
      <c r="I72" s="557"/>
      <c r="J72" s="557">
        <f t="shared" si="4"/>
        <v>0</v>
      </c>
      <c r="K72" s="557"/>
      <c r="L72" s="557"/>
      <c r="M72" s="557"/>
    </row>
    <row r="73" spans="1:13" s="25" customFormat="1" ht="30" x14ac:dyDescent="0.25">
      <c r="A73" s="13">
        <v>1</v>
      </c>
      <c r="B73" s="118" t="s">
        <v>120</v>
      </c>
      <c r="C73" s="392">
        <f>SUM(C74:C75,C76)</f>
        <v>6544</v>
      </c>
      <c r="D73" s="392">
        <f>SUM(D74:D75,D76)</f>
        <v>3817</v>
      </c>
      <c r="E73" s="392">
        <f>SUM(E74:E75,E76)</f>
        <v>1452</v>
      </c>
      <c r="F73" s="392">
        <f>SUM(F74:F75,F76)</f>
        <v>82.259617246587709</v>
      </c>
      <c r="G73" s="354">
        <f>SUM(G74:G75,G76)</f>
        <v>12041.612760000002</v>
      </c>
      <c r="H73" s="558">
        <f>SUM(H74:H75)</f>
        <v>7024.2699999999995</v>
      </c>
      <c r="I73" s="558">
        <f>SUM(I74:I75)</f>
        <v>2151.82735</v>
      </c>
      <c r="J73" s="558">
        <f>SUM(J74:J75)</f>
        <v>-4872.44265</v>
      </c>
      <c r="K73" s="558">
        <f>SUM(K74:K75)</f>
        <v>-90.670890000000014</v>
      </c>
      <c r="L73" s="558">
        <f>SUM(L74:L75)</f>
        <v>2061.1564600000002</v>
      </c>
      <c r="M73" s="558">
        <f t="shared" ref="M73:M82" si="57">I73/H73*100</f>
        <v>30.634177644082587</v>
      </c>
    </row>
    <row r="74" spans="1:13" s="25" customFormat="1" ht="30" x14ac:dyDescent="0.25">
      <c r="A74" s="13">
        <v>1</v>
      </c>
      <c r="B74" s="47" t="s">
        <v>79</v>
      </c>
      <c r="C74" s="392">
        <v>5080</v>
      </c>
      <c r="D74" s="393">
        <f>ROUND(C74/12*$B$3,0)</f>
        <v>2963</v>
      </c>
      <c r="E74" s="392">
        <v>1053</v>
      </c>
      <c r="F74" s="349">
        <f t="shared" ref="F74:F81" si="58">E74/D74*100</f>
        <v>35.53830577117786</v>
      </c>
      <c r="G74" s="558">
        <v>9380.2657200000012</v>
      </c>
      <c r="H74" s="561">
        <f t="shared" ref="H74:H76" si="59">ROUND(G74/12*$B$3,2)</f>
        <v>5471.82</v>
      </c>
      <c r="I74" s="558">
        <f t="shared" ref="I74:I81" si="60">L74-K74</f>
        <v>1440.7526</v>
      </c>
      <c r="J74" s="558">
        <f t="shared" si="4"/>
        <v>-4031.0673999999999</v>
      </c>
      <c r="K74" s="558">
        <v>-39.451889999999999</v>
      </c>
      <c r="L74" s="558">
        <v>1401.30071</v>
      </c>
      <c r="M74" s="558">
        <f t="shared" si="57"/>
        <v>26.330409260538545</v>
      </c>
    </row>
    <row r="75" spans="1:13" s="25" customFormat="1" ht="30" x14ac:dyDescent="0.25">
      <c r="A75" s="13">
        <v>1</v>
      </c>
      <c r="B75" s="47" t="s">
        <v>80</v>
      </c>
      <c r="C75" s="392">
        <v>1464</v>
      </c>
      <c r="D75" s="393">
        <f>ROUND(C75/12*$B$3,0)</f>
        <v>854</v>
      </c>
      <c r="E75" s="392">
        <v>399</v>
      </c>
      <c r="F75" s="349">
        <f t="shared" si="58"/>
        <v>46.721311475409841</v>
      </c>
      <c r="G75" s="558">
        <v>2661.3470400000001</v>
      </c>
      <c r="H75" s="561">
        <f t="shared" si="59"/>
        <v>1552.45</v>
      </c>
      <c r="I75" s="558">
        <f t="shared" si="60"/>
        <v>711.07474999999999</v>
      </c>
      <c r="J75" s="558">
        <f t="shared" ref="J75:J138" si="61">I75-H75</f>
        <v>-841.37525000000005</v>
      </c>
      <c r="K75" s="558">
        <v>-51.219000000000008</v>
      </c>
      <c r="L75" s="558">
        <v>659.85574999999994</v>
      </c>
      <c r="M75" s="558">
        <f t="shared" si="57"/>
        <v>45.803391413572093</v>
      </c>
    </row>
    <row r="76" spans="1:13" s="25" customFormat="1" ht="51" customHeight="1" x14ac:dyDescent="0.25">
      <c r="A76" s="13">
        <v>1</v>
      </c>
      <c r="B76" s="47" t="s">
        <v>122</v>
      </c>
      <c r="C76" s="392"/>
      <c r="D76" s="393"/>
      <c r="E76" s="392"/>
      <c r="F76" s="349"/>
      <c r="G76" s="558"/>
      <c r="H76" s="561">
        <f t="shared" si="59"/>
        <v>0</v>
      </c>
      <c r="I76" s="558">
        <f t="shared" si="60"/>
        <v>0</v>
      </c>
      <c r="J76" s="558">
        <f t="shared" si="61"/>
        <v>0</v>
      </c>
      <c r="K76" s="558"/>
      <c r="L76" s="558"/>
      <c r="M76" s="558"/>
    </row>
    <row r="77" spans="1:13" s="25" customFormat="1" ht="30" x14ac:dyDescent="0.25">
      <c r="A77" s="13">
        <v>1</v>
      </c>
      <c r="B77" s="119" t="s">
        <v>112</v>
      </c>
      <c r="C77" s="392">
        <f>SUM(C78:C80)</f>
        <v>4768</v>
      </c>
      <c r="D77" s="392">
        <f>SUM(D78:D80)</f>
        <v>2782</v>
      </c>
      <c r="E77" s="392">
        <f>SUM(E78:E80)</f>
        <v>1380</v>
      </c>
      <c r="F77" s="349">
        <f t="shared" si="58"/>
        <v>49.604601006470169</v>
      </c>
      <c r="G77" s="560">
        <f t="shared" ref="G77:L77" si="62">SUM(G78:G80)</f>
        <v>8168.9417999999996</v>
      </c>
      <c r="H77" s="560">
        <f t="shared" si="62"/>
        <v>4765.21</v>
      </c>
      <c r="I77" s="560">
        <f t="shared" si="62"/>
        <v>2905.7256600000005</v>
      </c>
      <c r="J77" s="560">
        <f t="shared" si="62"/>
        <v>-1859.4843399999997</v>
      </c>
      <c r="K77" s="560">
        <f t="shared" si="62"/>
        <v>-18.981449999999999</v>
      </c>
      <c r="L77" s="560">
        <f t="shared" si="62"/>
        <v>2886.7442100000007</v>
      </c>
      <c r="M77" s="558">
        <f t="shared" si="57"/>
        <v>60.977914089830257</v>
      </c>
    </row>
    <row r="78" spans="1:13" s="25" customFormat="1" ht="30" x14ac:dyDescent="0.25">
      <c r="A78" s="13">
        <v>1</v>
      </c>
      <c r="B78" s="47" t="s">
        <v>108</v>
      </c>
      <c r="C78" s="392">
        <v>2816</v>
      </c>
      <c r="D78" s="393">
        <f>ROUND(C78/12*$B$3,0)</f>
        <v>1643</v>
      </c>
      <c r="E78" s="392">
        <v>361</v>
      </c>
      <c r="F78" s="349">
        <f t="shared" si="58"/>
        <v>21.972002434570907</v>
      </c>
      <c r="G78" s="561">
        <v>3035.6640000000002</v>
      </c>
      <c r="H78" s="561">
        <f t="shared" ref="H78:H81" si="63">ROUND(G78/12*$B$3,2)</f>
        <v>1770.8</v>
      </c>
      <c r="I78" s="558">
        <f t="shared" si="60"/>
        <v>701.33083000000011</v>
      </c>
      <c r="J78" s="558">
        <f t="shared" si="61"/>
        <v>-1069.4691699999998</v>
      </c>
      <c r="K78" s="558">
        <v>-6.9039899999999994</v>
      </c>
      <c r="L78" s="558">
        <v>694.42684000000008</v>
      </c>
      <c r="M78" s="558">
        <f t="shared" si="57"/>
        <v>39.605310029365263</v>
      </c>
    </row>
    <row r="79" spans="1:13" s="25" customFormat="1" ht="56.25" customHeight="1" x14ac:dyDescent="0.25">
      <c r="A79" s="13">
        <v>1</v>
      </c>
      <c r="B79" s="47" t="s">
        <v>119</v>
      </c>
      <c r="C79" s="392">
        <v>1844</v>
      </c>
      <c r="D79" s="393">
        <f t="shared" ref="D79:D81" si="64">ROUND(C79/12*$B$3,0)</f>
        <v>1076</v>
      </c>
      <c r="E79" s="392">
        <v>734</v>
      </c>
      <c r="F79" s="349">
        <f t="shared" si="58"/>
        <v>68.215613382899633</v>
      </c>
      <c r="G79" s="561">
        <v>5013.6516000000001</v>
      </c>
      <c r="H79" s="561">
        <f t="shared" si="63"/>
        <v>2924.63</v>
      </c>
      <c r="I79" s="558">
        <f t="shared" si="60"/>
        <v>1901.3695700000003</v>
      </c>
      <c r="J79" s="558">
        <f t="shared" si="61"/>
        <v>-1023.2604299999998</v>
      </c>
      <c r="K79" s="558">
        <v>-7.4764799999999996</v>
      </c>
      <c r="L79" s="558">
        <v>1893.8930900000003</v>
      </c>
      <c r="M79" s="558">
        <f t="shared" si="57"/>
        <v>65.012311642840302</v>
      </c>
    </row>
    <row r="80" spans="1:13" s="25" customFormat="1" ht="48" customHeight="1" x14ac:dyDescent="0.25">
      <c r="A80" s="13">
        <v>1</v>
      </c>
      <c r="B80" s="47" t="s">
        <v>121</v>
      </c>
      <c r="C80" s="392">
        <v>108</v>
      </c>
      <c r="D80" s="393">
        <f t="shared" si="64"/>
        <v>63</v>
      </c>
      <c r="E80" s="392">
        <v>285</v>
      </c>
      <c r="F80" s="349">
        <f t="shared" si="58"/>
        <v>452.38095238095235</v>
      </c>
      <c r="G80" s="561">
        <v>119.62620000000001</v>
      </c>
      <c r="H80" s="561">
        <f t="shared" si="63"/>
        <v>69.78</v>
      </c>
      <c r="I80" s="558">
        <f t="shared" si="60"/>
        <v>303.02526</v>
      </c>
      <c r="J80" s="558">
        <f t="shared" si="61"/>
        <v>233.24526</v>
      </c>
      <c r="K80" s="558">
        <v>-4.6009799999999998</v>
      </c>
      <c r="L80" s="558">
        <v>298.42428000000001</v>
      </c>
      <c r="M80" s="558">
        <f t="shared" si="57"/>
        <v>434.25803955288052</v>
      </c>
    </row>
    <row r="81" spans="1:13" s="25" customFormat="1" ht="30" x14ac:dyDescent="0.25">
      <c r="A81" s="13">
        <v>1</v>
      </c>
      <c r="B81" s="269" t="s">
        <v>123</v>
      </c>
      <c r="C81" s="586">
        <v>3000</v>
      </c>
      <c r="D81" s="421">
        <f t="shared" si="64"/>
        <v>1750</v>
      </c>
      <c r="E81" s="394">
        <v>998</v>
      </c>
      <c r="F81" s="572">
        <f t="shared" si="58"/>
        <v>57.028571428571425</v>
      </c>
      <c r="G81" s="570">
        <v>2919.66</v>
      </c>
      <c r="H81" s="587">
        <f t="shared" si="63"/>
        <v>1703.14</v>
      </c>
      <c r="I81" s="558">
        <f t="shared" si="60"/>
        <v>977.12</v>
      </c>
      <c r="J81" s="570">
        <f t="shared" si="61"/>
        <v>-726.0200000000001</v>
      </c>
      <c r="K81" s="570">
        <v>-46.4</v>
      </c>
      <c r="L81" s="570">
        <v>930.72</v>
      </c>
      <c r="M81" s="570">
        <f t="shared" si="57"/>
        <v>57.37167819439388</v>
      </c>
    </row>
    <row r="82" spans="1:13" s="25" customFormat="1" ht="15" customHeight="1" x14ac:dyDescent="0.25">
      <c r="A82" s="13">
        <v>1</v>
      </c>
      <c r="B82" s="7" t="s">
        <v>3</v>
      </c>
      <c r="C82" s="588"/>
      <c r="D82" s="589"/>
      <c r="E82" s="589"/>
      <c r="F82" s="590"/>
      <c r="G82" s="591">
        <f t="shared" ref="G82:L82" si="65">G73+G77+G81</f>
        <v>23130.21456</v>
      </c>
      <c r="H82" s="592">
        <f t="shared" si="65"/>
        <v>13492.619999999999</v>
      </c>
      <c r="I82" s="591">
        <f t="shared" si="65"/>
        <v>6034.6730100000004</v>
      </c>
      <c r="J82" s="591">
        <f t="shared" si="65"/>
        <v>-7457.9469900000004</v>
      </c>
      <c r="K82" s="591">
        <f t="shared" si="65"/>
        <v>-156.05234000000002</v>
      </c>
      <c r="L82" s="591">
        <f t="shared" si="65"/>
        <v>5878.6206700000012</v>
      </c>
      <c r="M82" s="591">
        <f t="shared" si="57"/>
        <v>44.725731622175687</v>
      </c>
    </row>
    <row r="83" spans="1:13" s="25" customFormat="1" ht="15.75" customHeight="1" x14ac:dyDescent="0.25">
      <c r="A83" s="13">
        <v>1</v>
      </c>
      <c r="C83" s="593"/>
      <c r="D83" s="593"/>
      <c r="E83" s="594"/>
      <c r="F83" s="593"/>
      <c r="G83" s="591"/>
      <c r="H83" s="591"/>
      <c r="I83" s="595"/>
      <c r="J83" s="595">
        <f t="shared" si="61"/>
        <v>0</v>
      </c>
      <c r="K83" s="595"/>
      <c r="L83" s="595"/>
      <c r="M83" s="591"/>
    </row>
    <row r="84" spans="1:13" ht="29.25" customHeight="1" x14ac:dyDescent="0.25">
      <c r="A84" s="13">
        <v>1</v>
      </c>
      <c r="B84" s="50" t="s">
        <v>93</v>
      </c>
      <c r="C84" s="596"/>
      <c r="D84" s="596"/>
      <c r="E84" s="578"/>
      <c r="F84" s="596"/>
      <c r="G84" s="597"/>
      <c r="H84" s="597"/>
      <c r="I84" s="557"/>
      <c r="J84" s="557">
        <f t="shared" si="61"/>
        <v>0</v>
      </c>
      <c r="K84" s="557"/>
      <c r="L84" s="557"/>
      <c r="M84" s="597"/>
    </row>
    <row r="85" spans="1:13" s="25" customFormat="1" ht="30" x14ac:dyDescent="0.25">
      <c r="A85" s="13">
        <v>1</v>
      </c>
      <c r="B85" s="118" t="s">
        <v>120</v>
      </c>
      <c r="C85" s="392">
        <f>SUM(C86:C87)</f>
        <v>2525</v>
      </c>
      <c r="D85" s="392">
        <f>SUM(D86:D87)</f>
        <v>1473</v>
      </c>
      <c r="E85" s="392">
        <f>SUM(E86:E87)</f>
        <v>1324</v>
      </c>
      <c r="F85" s="349">
        <f t="shared" ref="F85:F90" si="66">E85/D85*100</f>
        <v>89.884589273591303</v>
      </c>
      <c r="G85" s="558">
        <f t="shared" ref="G85:L85" si="67">SUM(G86:G87)</f>
        <v>4718.3685660000001</v>
      </c>
      <c r="H85" s="558">
        <f t="shared" si="67"/>
        <v>2752.39</v>
      </c>
      <c r="I85" s="558">
        <f t="shared" si="67"/>
        <v>2209.9417899999999</v>
      </c>
      <c r="J85" s="558">
        <f t="shared" si="67"/>
        <v>-542.44820999999979</v>
      </c>
      <c r="K85" s="558">
        <f t="shared" si="67"/>
        <v>-11.31776</v>
      </c>
      <c r="L85" s="558">
        <f t="shared" si="67"/>
        <v>2198.6240299999999</v>
      </c>
      <c r="M85" s="558">
        <f t="shared" ref="M85:M103" si="68">I85/H85*100</f>
        <v>80.29173881608348</v>
      </c>
    </row>
    <row r="86" spans="1:13" s="25" customFormat="1" ht="38.1" customHeight="1" x14ac:dyDescent="0.25">
      <c r="A86" s="13">
        <v>1</v>
      </c>
      <c r="B86" s="47" t="s">
        <v>79</v>
      </c>
      <c r="C86" s="392">
        <v>2034</v>
      </c>
      <c r="D86" s="393">
        <f>ROUND(C86/12*$B$3,0)</f>
        <v>1187</v>
      </c>
      <c r="E86" s="392">
        <v>1104</v>
      </c>
      <c r="F86" s="349">
        <f t="shared" si="66"/>
        <v>93.007582139848353</v>
      </c>
      <c r="G86" s="558">
        <v>3825.7993059999999</v>
      </c>
      <c r="H86" s="561">
        <f t="shared" ref="H86:H87" si="69">ROUND(G86/12*$B$3,2)</f>
        <v>2231.7199999999998</v>
      </c>
      <c r="I86" s="558">
        <f t="shared" ref="I86:I87" si="70">L86-K86</f>
        <v>1781.77451</v>
      </c>
      <c r="J86" s="558">
        <f t="shared" si="61"/>
        <v>-449.94548999999984</v>
      </c>
      <c r="K86" s="558">
        <v>-6.4322800000000004</v>
      </c>
      <c r="L86" s="558">
        <v>1775.34223</v>
      </c>
      <c r="M86" s="558">
        <f t="shared" si="68"/>
        <v>79.838622676679876</v>
      </c>
    </row>
    <row r="87" spans="1:13" s="25" customFormat="1" ht="38.1" customHeight="1" x14ac:dyDescent="0.25">
      <c r="A87" s="13">
        <v>1</v>
      </c>
      <c r="B87" s="47" t="s">
        <v>80</v>
      </c>
      <c r="C87" s="392">
        <v>491</v>
      </c>
      <c r="D87" s="393">
        <f>ROUND(C87/12*$B$3,0)</f>
        <v>286</v>
      </c>
      <c r="E87" s="392">
        <v>220</v>
      </c>
      <c r="F87" s="349">
        <f t="shared" si="66"/>
        <v>76.923076923076934</v>
      </c>
      <c r="G87" s="558">
        <v>892.56925999999987</v>
      </c>
      <c r="H87" s="561">
        <f t="shared" si="69"/>
        <v>520.66999999999996</v>
      </c>
      <c r="I87" s="558">
        <f t="shared" si="70"/>
        <v>428.16728000000001</v>
      </c>
      <c r="J87" s="558">
        <f t="shared" si="61"/>
        <v>-92.502719999999954</v>
      </c>
      <c r="K87" s="558">
        <v>-4.8854799999999994</v>
      </c>
      <c r="L87" s="558">
        <v>423.28180000000003</v>
      </c>
      <c r="M87" s="558">
        <f t="shared" si="68"/>
        <v>82.233906313019773</v>
      </c>
    </row>
    <row r="88" spans="1:13" s="25" customFormat="1" ht="30" x14ac:dyDescent="0.25">
      <c r="A88" s="13">
        <v>1</v>
      </c>
      <c r="B88" s="119" t="s">
        <v>112</v>
      </c>
      <c r="C88" s="392">
        <f>SUM(C89)</f>
        <v>1200</v>
      </c>
      <c r="D88" s="392">
        <f t="shared" ref="D88:L88" si="71">SUM(D89)</f>
        <v>700</v>
      </c>
      <c r="E88" s="392">
        <f t="shared" si="71"/>
        <v>452</v>
      </c>
      <c r="F88" s="349">
        <f t="shared" si="66"/>
        <v>64.571428571428569</v>
      </c>
      <c r="G88" s="560">
        <f t="shared" si="71"/>
        <v>1272.3</v>
      </c>
      <c r="H88" s="560">
        <f t="shared" si="71"/>
        <v>742.18</v>
      </c>
      <c r="I88" s="560">
        <f t="shared" si="71"/>
        <v>737.61757000000011</v>
      </c>
      <c r="J88" s="560">
        <f t="shared" si="71"/>
        <v>-4.5624299999998357</v>
      </c>
      <c r="K88" s="560">
        <f t="shared" si="71"/>
        <v>0</v>
      </c>
      <c r="L88" s="560">
        <f t="shared" si="71"/>
        <v>737.61757000000011</v>
      </c>
      <c r="M88" s="558">
        <f t="shared" si="68"/>
        <v>99.385266377428678</v>
      </c>
    </row>
    <row r="89" spans="1:13" s="25" customFormat="1" ht="30" x14ac:dyDescent="0.25">
      <c r="A89" s="13">
        <v>1</v>
      </c>
      <c r="B89" s="193" t="s">
        <v>108</v>
      </c>
      <c r="C89" s="392">
        <v>1200</v>
      </c>
      <c r="D89" s="393">
        <f>ROUND(C89/12*$B$3,0)</f>
        <v>700</v>
      </c>
      <c r="E89" s="392">
        <v>452</v>
      </c>
      <c r="F89" s="349">
        <f t="shared" si="66"/>
        <v>64.571428571428569</v>
      </c>
      <c r="G89" s="561">
        <v>1272.3</v>
      </c>
      <c r="H89" s="561">
        <f t="shared" ref="H89:H90" si="72">ROUND(G89/12*$B$3,2)</f>
        <v>742.18</v>
      </c>
      <c r="I89" s="558">
        <f t="shared" ref="I89:I90" si="73">L89-K89</f>
        <v>737.61757000000011</v>
      </c>
      <c r="J89" s="558">
        <f t="shared" si="61"/>
        <v>-4.5624299999998357</v>
      </c>
      <c r="K89" s="558">
        <v>0</v>
      </c>
      <c r="L89" s="558">
        <v>737.61757000000011</v>
      </c>
      <c r="M89" s="558">
        <f t="shared" si="68"/>
        <v>99.385266377428678</v>
      </c>
    </row>
    <row r="90" spans="1:13" s="25" customFormat="1" ht="30.75" thickBot="1" x14ac:dyDescent="0.3">
      <c r="A90" s="13">
        <v>1</v>
      </c>
      <c r="B90" s="285" t="s">
        <v>123</v>
      </c>
      <c r="C90" s="394">
        <v>200</v>
      </c>
      <c r="D90" s="421">
        <f>ROUND(C90/12*$B$3,0)</f>
        <v>117</v>
      </c>
      <c r="E90" s="394">
        <v>81</v>
      </c>
      <c r="F90" s="572">
        <f t="shared" si="66"/>
        <v>69.230769230769226</v>
      </c>
      <c r="G90" s="570">
        <v>194.64400000000001</v>
      </c>
      <c r="H90" s="573">
        <f t="shared" si="72"/>
        <v>113.54</v>
      </c>
      <c r="I90" s="558">
        <f t="shared" si="73"/>
        <v>78.830819999999989</v>
      </c>
      <c r="J90" s="570">
        <f t="shared" si="61"/>
        <v>-34.709180000000018</v>
      </c>
      <c r="K90" s="570">
        <v>-3.3089300000000001</v>
      </c>
      <c r="L90" s="570">
        <v>75.521889999999985</v>
      </c>
      <c r="M90" s="570">
        <f t="shared" si="68"/>
        <v>69.429998238506244</v>
      </c>
    </row>
    <row r="91" spans="1:13" s="25" customFormat="1" ht="23.25" customHeight="1" thickBot="1" x14ac:dyDescent="0.3">
      <c r="A91" s="13">
        <v>1</v>
      </c>
      <c r="B91" s="76" t="s">
        <v>3</v>
      </c>
      <c r="C91" s="399"/>
      <c r="D91" s="399"/>
      <c r="E91" s="399"/>
      <c r="F91" s="562"/>
      <c r="G91" s="563">
        <f t="shared" ref="G91:L91" si="74">G85+G88+G90</f>
        <v>6185.3125660000005</v>
      </c>
      <c r="H91" s="563">
        <f t="shared" si="74"/>
        <v>3608.1099999999997</v>
      </c>
      <c r="I91" s="563">
        <f t="shared" si="74"/>
        <v>3026.3901800000003</v>
      </c>
      <c r="J91" s="563">
        <f t="shared" si="74"/>
        <v>-581.71981999999969</v>
      </c>
      <c r="K91" s="563">
        <f t="shared" si="74"/>
        <v>-14.62669</v>
      </c>
      <c r="L91" s="563">
        <f t="shared" si="74"/>
        <v>3011.7634900000003</v>
      </c>
      <c r="M91" s="579">
        <f t="shared" si="68"/>
        <v>83.877436663516363</v>
      </c>
    </row>
    <row r="92" spans="1:13" ht="15" customHeight="1" x14ac:dyDescent="0.25">
      <c r="A92" s="13">
        <v>1</v>
      </c>
      <c r="B92" s="142" t="s">
        <v>91</v>
      </c>
      <c r="C92" s="598"/>
      <c r="D92" s="598"/>
      <c r="E92" s="598"/>
      <c r="F92" s="598"/>
      <c r="G92" s="599"/>
      <c r="H92" s="599"/>
      <c r="I92" s="599"/>
      <c r="J92" s="599">
        <f t="shared" si="61"/>
        <v>0</v>
      </c>
      <c r="K92" s="599"/>
      <c r="L92" s="599"/>
      <c r="M92" s="599"/>
    </row>
    <row r="93" spans="1:13" ht="30" x14ac:dyDescent="0.25">
      <c r="A93" s="13">
        <v>1</v>
      </c>
      <c r="B93" s="126" t="s">
        <v>120</v>
      </c>
      <c r="C93" s="600">
        <f>SUM(C10,C23,C36,C45,C54,C64,C73,C85)</f>
        <v>72426</v>
      </c>
      <c r="D93" s="600">
        <f>SUM(D10,D23,D36,D45,D54,D64,D73,D85)</f>
        <v>42248</v>
      </c>
      <c r="E93" s="600">
        <f>SUM(E10,E23,E36,E45,E54,E64,E73,E85)</f>
        <v>43443</v>
      </c>
      <c r="F93" s="600">
        <f t="shared" ref="F93:F102" si="75">E93/D93*100</f>
        <v>102.82853626207158</v>
      </c>
      <c r="G93" s="601">
        <f t="shared" ref="G93:L93" si="76">SUM(G10,G23,G36,G45,G54,G64,G73,G85)</f>
        <v>134803.06033000001</v>
      </c>
      <c r="H93" s="601">
        <f t="shared" si="76"/>
        <v>78635.12000000001</v>
      </c>
      <c r="I93" s="601">
        <f t="shared" si="76"/>
        <v>80072.904209999993</v>
      </c>
      <c r="J93" s="601">
        <f t="shared" si="76"/>
        <v>1437.7842099999905</v>
      </c>
      <c r="K93" s="601">
        <f t="shared" si="76"/>
        <v>-693.23850999999991</v>
      </c>
      <c r="L93" s="601">
        <f t="shared" si="76"/>
        <v>79379.665699999998</v>
      </c>
      <c r="M93" s="601">
        <f t="shared" si="68"/>
        <v>101.82842502179685</v>
      </c>
    </row>
    <row r="94" spans="1:13" ht="30" x14ac:dyDescent="0.25">
      <c r="A94" s="13">
        <v>1</v>
      </c>
      <c r="B94" s="125" t="s">
        <v>79</v>
      </c>
      <c r="C94" s="600">
        <f t="shared" ref="C94:E95" si="77">SUM(C86,C74,C65,C46,C37,C24,C11)</f>
        <v>55850</v>
      </c>
      <c r="D94" s="600">
        <f t="shared" si="77"/>
        <v>32579</v>
      </c>
      <c r="E94" s="600">
        <f t="shared" si="77"/>
        <v>33330</v>
      </c>
      <c r="F94" s="600">
        <f t="shared" si="75"/>
        <v>102.30516590441697</v>
      </c>
      <c r="G94" s="601">
        <f t="shared" ref="G94:L95" si="78">SUM(G86,G74,G65,G46,G37,G24,G11)</f>
        <v>99897.527650000004</v>
      </c>
      <c r="H94" s="601">
        <f t="shared" si="78"/>
        <v>58273.560000000005</v>
      </c>
      <c r="I94" s="601">
        <f t="shared" si="78"/>
        <v>56924.099259999995</v>
      </c>
      <c r="J94" s="601">
        <f t="shared" ref="J94" si="79">SUM(J86,J74,J65,J46,J37,J24,J11)</f>
        <v>-1349.4607400000086</v>
      </c>
      <c r="K94" s="601">
        <f t="shared" si="78"/>
        <v>-414.12210999999996</v>
      </c>
      <c r="L94" s="601">
        <f t="shared" si="78"/>
        <v>56509.977149999992</v>
      </c>
      <c r="M94" s="601">
        <f t="shared" si="68"/>
        <v>97.684265831708231</v>
      </c>
    </row>
    <row r="95" spans="1:13" ht="30" x14ac:dyDescent="0.25">
      <c r="A95" s="13">
        <v>1</v>
      </c>
      <c r="B95" s="125" t="s">
        <v>80</v>
      </c>
      <c r="C95" s="600">
        <f t="shared" si="77"/>
        <v>15570</v>
      </c>
      <c r="D95" s="600">
        <f t="shared" si="77"/>
        <v>9082</v>
      </c>
      <c r="E95" s="600">
        <f t="shared" si="77"/>
        <v>9149</v>
      </c>
      <c r="F95" s="600">
        <f t="shared" si="75"/>
        <v>100.73772296850913</v>
      </c>
      <c r="G95" s="601">
        <f t="shared" si="78"/>
        <v>28304.080199999997</v>
      </c>
      <c r="H95" s="601">
        <f t="shared" si="78"/>
        <v>16510.71</v>
      </c>
      <c r="I95" s="601">
        <f t="shared" si="78"/>
        <v>16822.95983</v>
      </c>
      <c r="J95" s="601">
        <f t="shared" ref="J95" si="80">SUM(J87,J75,J66,J47,J38,J25,J12)</f>
        <v>312.24982999999929</v>
      </c>
      <c r="K95" s="601">
        <f t="shared" si="78"/>
        <v>-166.24856000000003</v>
      </c>
      <c r="L95" s="601">
        <f t="shared" si="78"/>
        <v>16656.71127</v>
      </c>
      <c r="M95" s="601">
        <f t="shared" si="68"/>
        <v>101.89119565421475</v>
      </c>
    </row>
    <row r="96" spans="1:13" ht="45" x14ac:dyDescent="0.25">
      <c r="A96" s="13">
        <v>1</v>
      </c>
      <c r="B96" s="125" t="s">
        <v>114</v>
      </c>
      <c r="C96" s="600">
        <f t="shared" ref="C96:E97" si="81">SUM(C55,C26,C13)</f>
        <v>185</v>
      </c>
      <c r="D96" s="600">
        <f t="shared" si="81"/>
        <v>108</v>
      </c>
      <c r="E96" s="600">
        <f t="shared" si="81"/>
        <v>183</v>
      </c>
      <c r="F96" s="600">
        <f t="shared" si="75"/>
        <v>169.44444444444443</v>
      </c>
      <c r="G96" s="601">
        <f t="shared" ref="G96:L97" si="82">SUM(G55,G26,G13)</f>
        <v>1213.9848000000002</v>
      </c>
      <c r="H96" s="601">
        <f t="shared" si="82"/>
        <v>708.16000000000008</v>
      </c>
      <c r="I96" s="601">
        <f t="shared" si="82"/>
        <v>1200.8606400000001</v>
      </c>
      <c r="J96" s="601">
        <f t="shared" ref="J96" si="83">SUM(J55,J26,J13)</f>
        <v>492.70064000000002</v>
      </c>
      <c r="K96" s="601">
        <f t="shared" si="82"/>
        <v>-6.5620799999999999</v>
      </c>
      <c r="L96" s="601">
        <f t="shared" si="82"/>
        <v>1194.2985600000002</v>
      </c>
      <c r="M96" s="601">
        <f t="shared" si="68"/>
        <v>169.57476276547672</v>
      </c>
    </row>
    <row r="97" spans="1:13" ht="30" x14ac:dyDescent="0.25">
      <c r="A97" s="13">
        <v>1</v>
      </c>
      <c r="B97" s="125" t="s">
        <v>115</v>
      </c>
      <c r="C97" s="600">
        <f t="shared" si="81"/>
        <v>821</v>
      </c>
      <c r="D97" s="600">
        <f t="shared" si="81"/>
        <v>479</v>
      </c>
      <c r="E97" s="600">
        <f t="shared" si="81"/>
        <v>781</v>
      </c>
      <c r="F97" s="600">
        <f t="shared" si="75"/>
        <v>163.04801670146139</v>
      </c>
      <c r="G97" s="601">
        <f t="shared" si="82"/>
        <v>5387.4676799999997</v>
      </c>
      <c r="H97" s="601">
        <f t="shared" si="82"/>
        <v>3142.69</v>
      </c>
      <c r="I97" s="601">
        <f t="shared" si="82"/>
        <v>5124.9844800000001</v>
      </c>
      <c r="J97" s="601">
        <f t="shared" ref="J97" si="84">SUM(J56,J27,J14)</f>
        <v>1982.29448</v>
      </c>
      <c r="K97" s="601">
        <f t="shared" si="82"/>
        <v>-106.30576000000001</v>
      </c>
      <c r="L97" s="601">
        <f t="shared" si="82"/>
        <v>5018.6787199999999</v>
      </c>
      <c r="M97" s="601">
        <f t="shared" si="68"/>
        <v>163.07636069736435</v>
      </c>
    </row>
    <row r="98" spans="1:13" ht="30" x14ac:dyDescent="0.25">
      <c r="A98" s="13">
        <v>1</v>
      </c>
      <c r="B98" s="126" t="s">
        <v>112</v>
      </c>
      <c r="C98" s="600">
        <f>SUM(C88,C77,C67,C57,C48,C39,C28,C15)</f>
        <v>108815</v>
      </c>
      <c r="D98" s="600">
        <f>SUM(D88,D77,D67,D57,D48,D39,D28,D15)</f>
        <v>63477</v>
      </c>
      <c r="E98" s="600">
        <f>SUM(E88,E77,E67,E57,E48,E39,E28,E15)</f>
        <v>53275</v>
      </c>
      <c r="F98" s="600">
        <f t="shared" si="75"/>
        <v>83.928036926760868</v>
      </c>
      <c r="G98" s="601">
        <f t="shared" ref="G98:L98" si="85">SUM(G88,G77,G67,G57,G48,G39,G28,G15)</f>
        <v>191934.36059999999</v>
      </c>
      <c r="H98" s="601">
        <f t="shared" si="85"/>
        <v>111961.69</v>
      </c>
      <c r="I98" s="601">
        <f t="shared" si="85"/>
        <v>110056.71393</v>
      </c>
      <c r="J98" s="601">
        <f t="shared" si="85"/>
        <v>-1904.9760699999968</v>
      </c>
      <c r="K98" s="601">
        <f t="shared" si="85"/>
        <v>-247.63299000000001</v>
      </c>
      <c r="L98" s="601">
        <f t="shared" si="85"/>
        <v>109809.08093999999</v>
      </c>
      <c r="M98" s="601">
        <f t="shared" si="68"/>
        <v>98.298546520689342</v>
      </c>
    </row>
    <row r="99" spans="1:13" ht="30" x14ac:dyDescent="0.25">
      <c r="A99" s="13">
        <v>1</v>
      </c>
      <c r="B99" s="125" t="s">
        <v>108</v>
      </c>
      <c r="C99" s="600">
        <f>SUM(C89,C78,C68,C49,C40,C29,C16)</f>
        <v>36821</v>
      </c>
      <c r="D99" s="600">
        <f>SUM(D89,D78,D68,D49,D40,D29,D16)</f>
        <v>21480</v>
      </c>
      <c r="E99" s="600">
        <f>SUM(E89,E78,E68,E49,E40,E29,E16)</f>
        <v>10825</v>
      </c>
      <c r="F99" s="600">
        <f t="shared" si="75"/>
        <v>50.39571694599627</v>
      </c>
      <c r="G99" s="601">
        <f t="shared" ref="G99:L99" si="86">SUM(G89,G78,G68,G49,G40,G29,G16)</f>
        <v>34629.465250000001</v>
      </c>
      <c r="H99" s="601">
        <f t="shared" si="86"/>
        <v>20200.510000000002</v>
      </c>
      <c r="I99" s="601">
        <f t="shared" si="86"/>
        <v>18190.13524</v>
      </c>
      <c r="J99" s="601">
        <f t="shared" si="86"/>
        <v>-2010.3747600000002</v>
      </c>
      <c r="K99" s="601">
        <f t="shared" si="86"/>
        <v>-84.883250000000004</v>
      </c>
      <c r="L99" s="601">
        <f t="shared" si="86"/>
        <v>18105.251990000001</v>
      </c>
      <c r="M99" s="601">
        <f t="shared" si="68"/>
        <v>90.047900968836913</v>
      </c>
    </row>
    <row r="100" spans="1:13" ht="60" x14ac:dyDescent="0.25">
      <c r="A100" s="13">
        <v>1</v>
      </c>
      <c r="B100" s="125" t="s">
        <v>81</v>
      </c>
      <c r="C100" s="600">
        <f t="shared" ref="C100:E101" si="87">SUM(C79,C58,C30,C17)</f>
        <v>48137</v>
      </c>
      <c r="D100" s="600">
        <f t="shared" si="87"/>
        <v>28080</v>
      </c>
      <c r="E100" s="600">
        <f t="shared" si="87"/>
        <v>27844</v>
      </c>
      <c r="F100" s="600">
        <f t="shared" si="75"/>
        <v>99.159544159544154</v>
      </c>
      <c r="G100" s="601">
        <f t="shared" ref="G100:L101" si="88">SUM(G79,G58,G30,G17)</f>
        <v>130879.6893</v>
      </c>
      <c r="H100" s="601">
        <f t="shared" si="88"/>
        <v>76346.48</v>
      </c>
      <c r="I100" s="601">
        <f t="shared" si="88"/>
        <v>75716.268420000008</v>
      </c>
      <c r="J100" s="601">
        <f t="shared" ref="J100" si="89">SUM(J79,J58,J30,J17)</f>
        <v>-630.21157999999423</v>
      </c>
      <c r="K100" s="601">
        <f t="shared" si="88"/>
        <v>-149.85896000000002</v>
      </c>
      <c r="L100" s="601">
        <f t="shared" si="88"/>
        <v>75566.409459999995</v>
      </c>
      <c r="M100" s="601">
        <f t="shared" si="68"/>
        <v>99.174537477038911</v>
      </c>
    </row>
    <row r="101" spans="1:13" ht="45" x14ac:dyDescent="0.25">
      <c r="A101" s="13">
        <v>1</v>
      </c>
      <c r="B101" s="125" t="s">
        <v>109</v>
      </c>
      <c r="C101" s="600">
        <f t="shared" si="87"/>
        <v>23857</v>
      </c>
      <c r="D101" s="600">
        <f t="shared" si="87"/>
        <v>13917</v>
      </c>
      <c r="E101" s="600">
        <f t="shared" si="87"/>
        <v>14606</v>
      </c>
      <c r="F101" s="600">
        <f t="shared" si="75"/>
        <v>104.95077962204498</v>
      </c>
      <c r="G101" s="600">
        <f t="shared" si="88"/>
        <v>26425.206049999997</v>
      </c>
      <c r="H101" s="600">
        <f t="shared" si="88"/>
        <v>15414.7</v>
      </c>
      <c r="I101" s="602">
        <f t="shared" si="88"/>
        <v>16150.310269999998</v>
      </c>
      <c r="J101" s="602">
        <f t="shared" ref="J101" si="90">SUM(J80,J59,J31,J18)</f>
        <v>735.61026999999729</v>
      </c>
      <c r="K101" s="602">
        <f t="shared" si="88"/>
        <v>-12.890779999999999</v>
      </c>
      <c r="L101" s="602">
        <f t="shared" si="88"/>
        <v>16137.419489999997</v>
      </c>
      <c r="M101" s="601">
        <f t="shared" si="68"/>
        <v>104.77213484530998</v>
      </c>
    </row>
    <row r="102" spans="1:13" ht="30" x14ac:dyDescent="0.25">
      <c r="A102" s="13">
        <v>1</v>
      </c>
      <c r="B102" s="272" t="s">
        <v>123</v>
      </c>
      <c r="C102" s="603">
        <f t="shared" ref="C102:E103" si="91">SUM(C90,C81,C69,C60,C50,C41,C32,C19)</f>
        <v>123106</v>
      </c>
      <c r="D102" s="603">
        <f t="shared" si="91"/>
        <v>71813</v>
      </c>
      <c r="E102" s="603">
        <f t="shared" si="91"/>
        <v>67591</v>
      </c>
      <c r="F102" s="600">
        <f t="shared" si="75"/>
        <v>94.120841630345481</v>
      </c>
      <c r="G102" s="603">
        <f t="shared" ref="G102:L103" si="92">SUM(G90,G81,G69,G60,G50,G41,G32,G19)</f>
        <v>119809.22132</v>
      </c>
      <c r="H102" s="603">
        <f t="shared" si="92"/>
        <v>69888.73</v>
      </c>
      <c r="I102" s="603">
        <f t="shared" si="92"/>
        <v>65946.026949999999</v>
      </c>
      <c r="J102" s="603">
        <f t="shared" ref="J102" si="93">SUM(J90,J81,J69,J60,J50,J41,J32,J19)</f>
        <v>-3942.7030499999973</v>
      </c>
      <c r="K102" s="603">
        <f t="shared" si="92"/>
        <v>-477.90694999999999</v>
      </c>
      <c r="L102" s="603">
        <f t="shared" si="92"/>
        <v>65468.12</v>
      </c>
      <c r="M102" s="601">
        <f t="shared" si="68"/>
        <v>94.358599662635172</v>
      </c>
    </row>
    <row r="103" spans="1:13" ht="15.75" thickBot="1" x14ac:dyDescent="0.3">
      <c r="A103" s="13">
        <v>1</v>
      </c>
      <c r="B103" s="222" t="s">
        <v>117</v>
      </c>
      <c r="C103" s="604">
        <f t="shared" si="91"/>
        <v>0</v>
      </c>
      <c r="D103" s="604">
        <f t="shared" si="91"/>
        <v>0</v>
      </c>
      <c r="E103" s="604">
        <f t="shared" si="91"/>
        <v>0</v>
      </c>
      <c r="F103" s="604"/>
      <c r="G103" s="605">
        <f t="shared" si="92"/>
        <v>446546.64224999998</v>
      </c>
      <c r="H103" s="605">
        <f t="shared" si="92"/>
        <v>260485.53999999998</v>
      </c>
      <c r="I103" s="605">
        <f t="shared" si="92"/>
        <v>256075.64509000001</v>
      </c>
      <c r="J103" s="605">
        <f t="shared" ref="J103" si="94">SUM(J91,J82,J70,J61,J51,J42,J33,J20)</f>
        <v>-4409.8949100000045</v>
      </c>
      <c r="K103" s="605">
        <f t="shared" si="92"/>
        <v>-1418.77845</v>
      </c>
      <c r="L103" s="605">
        <f t="shared" si="92"/>
        <v>254656.86663999999</v>
      </c>
      <c r="M103" s="605">
        <f t="shared" si="68"/>
        <v>98.307048095644774</v>
      </c>
    </row>
    <row r="104" spans="1:13" ht="15" customHeight="1" x14ac:dyDescent="0.25">
      <c r="A104" s="13">
        <v>1</v>
      </c>
      <c r="B104" s="3"/>
      <c r="C104" s="606"/>
      <c r="D104" s="606"/>
      <c r="E104" s="607"/>
      <c r="F104" s="606"/>
      <c r="G104" s="608"/>
      <c r="H104" s="608"/>
      <c r="I104" s="609"/>
      <c r="J104" s="609">
        <f t="shared" si="61"/>
        <v>0</v>
      </c>
      <c r="K104" s="609"/>
      <c r="L104" s="609"/>
      <c r="M104" s="608"/>
    </row>
    <row r="105" spans="1:13" ht="14.25" customHeight="1" thickBot="1" x14ac:dyDescent="0.3">
      <c r="A105" s="13">
        <v>1</v>
      </c>
      <c r="B105" s="63" t="s">
        <v>13</v>
      </c>
      <c r="C105" s="610"/>
      <c r="D105" s="610"/>
      <c r="E105" s="514"/>
      <c r="F105" s="610"/>
      <c r="G105" s="611"/>
      <c r="H105" s="611"/>
      <c r="I105" s="558"/>
      <c r="J105" s="558">
        <f t="shared" si="61"/>
        <v>0</v>
      </c>
      <c r="K105" s="558"/>
      <c r="L105" s="558"/>
      <c r="M105" s="611"/>
    </row>
    <row r="106" spans="1:13" ht="29.25" x14ac:dyDescent="0.25">
      <c r="A106" s="13">
        <v>1</v>
      </c>
      <c r="B106" s="84" t="s">
        <v>54</v>
      </c>
      <c r="C106" s="612"/>
      <c r="D106" s="612"/>
      <c r="E106" s="612"/>
      <c r="F106" s="612"/>
      <c r="G106" s="613"/>
      <c r="H106" s="613"/>
      <c r="I106" s="613"/>
      <c r="J106" s="613">
        <f t="shared" si="61"/>
        <v>0</v>
      </c>
      <c r="K106" s="613"/>
      <c r="L106" s="613"/>
      <c r="M106" s="558"/>
    </row>
    <row r="107" spans="1:13" s="25" customFormat="1" ht="30" x14ac:dyDescent="0.25">
      <c r="A107" s="13">
        <v>1</v>
      </c>
      <c r="B107" s="140" t="s">
        <v>120</v>
      </c>
      <c r="C107" s="392">
        <f>SUM(C108:C111)</f>
        <v>15562</v>
      </c>
      <c r="D107" s="392">
        <f>SUM(D108:D111)</f>
        <v>9078</v>
      </c>
      <c r="E107" s="392">
        <f>SUM(E108:E111)</f>
        <v>2377</v>
      </c>
      <c r="F107" s="392">
        <f t="shared" ref="F107:F115" si="95">E107/D107*100</f>
        <v>26.184181537783651</v>
      </c>
      <c r="G107" s="558">
        <f t="shared" ref="G107:L107" si="96">SUM(G108:G111)</f>
        <v>24445.1309</v>
      </c>
      <c r="H107" s="558">
        <f t="shared" si="96"/>
        <v>14259.66</v>
      </c>
      <c r="I107" s="558">
        <f t="shared" si="96"/>
        <v>6244.1519499999995</v>
      </c>
      <c r="J107" s="558">
        <f t="shared" si="96"/>
        <v>-8015.5080499999995</v>
      </c>
      <c r="K107" s="558">
        <f t="shared" si="96"/>
        <v>-166.40767999999997</v>
      </c>
      <c r="L107" s="558">
        <f t="shared" si="96"/>
        <v>6077.7442699999992</v>
      </c>
      <c r="M107" s="614">
        <f t="shared" ref="M107:M117" si="97">I107/H107*100</f>
        <v>43.788925893043725</v>
      </c>
    </row>
    <row r="108" spans="1:13" s="25" customFormat="1" ht="30" x14ac:dyDescent="0.25">
      <c r="A108" s="13">
        <v>1</v>
      </c>
      <c r="B108" s="47" t="s">
        <v>79</v>
      </c>
      <c r="C108" s="392">
        <v>11687</v>
      </c>
      <c r="D108" s="393">
        <f t="shared" ref="D108:D116" si="98">ROUND(C108/12*$B$3,0)</f>
        <v>6817</v>
      </c>
      <c r="E108" s="392">
        <v>1840</v>
      </c>
      <c r="F108" s="392">
        <f t="shared" si="95"/>
        <v>26.991345166495528</v>
      </c>
      <c r="G108" s="558">
        <v>15365.65302</v>
      </c>
      <c r="H108" s="561">
        <f t="shared" ref="H108:H113" si="99">ROUND(G108/12*$B$3,2)</f>
        <v>8963.2999999999993</v>
      </c>
      <c r="I108" s="558">
        <f t="shared" ref="I108:I116" si="100">L108-K108</f>
        <v>3291.3608799999997</v>
      </c>
      <c r="J108" s="558">
        <f t="shared" si="61"/>
        <v>-5671.9391199999991</v>
      </c>
      <c r="K108" s="558">
        <v>-79.063639999999992</v>
      </c>
      <c r="L108" s="558">
        <v>3212.2972399999999</v>
      </c>
      <c r="M108" s="614">
        <f t="shared" si="97"/>
        <v>36.720414133187553</v>
      </c>
    </row>
    <row r="109" spans="1:13" s="25" customFormat="1" ht="30" x14ac:dyDescent="0.25">
      <c r="A109" s="13">
        <v>1</v>
      </c>
      <c r="B109" s="47" t="s">
        <v>80</v>
      </c>
      <c r="C109" s="392">
        <v>3446</v>
      </c>
      <c r="D109" s="393">
        <f t="shared" si="98"/>
        <v>2010</v>
      </c>
      <c r="E109" s="392">
        <v>122</v>
      </c>
      <c r="F109" s="392">
        <f t="shared" si="95"/>
        <v>6.0696517412935327</v>
      </c>
      <c r="G109" s="558">
        <v>6264.3455599999998</v>
      </c>
      <c r="H109" s="561">
        <f t="shared" si="99"/>
        <v>3654.2</v>
      </c>
      <c r="I109" s="558">
        <f t="shared" si="100"/>
        <v>229.52787000000001</v>
      </c>
      <c r="J109" s="558">
        <f t="shared" si="61"/>
        <v>-3424.6721299999999</v>
      </c>
      <c r="K109" s="558">
        <v>-9.2551699999999997</v>
      </c>
      <c r="L109" s="558">
        <v>220.27270000000001</v>
      </c>
      <c r="M109" s="614">
        <f t="shared" si="97"/>
        <v>6.2812071041541238</v>
      </c>
    </row>
    <row r="110" spans="1:13" s="25" customFormat="1" ht="45" x14ac:dyDescent="0.25">
      <c r="A110" s="13">
        <v>1</v>
      </c>
      <c r="B110" s="47" t="s">
        <v>114</v>
      </c>
      <c r="C110" s="392">
        <v>49</v>
      </c>
      <c r="D110" s="393">
        <f t="shared" si="98"/>
        <v>29</v>
      </c>
      <c r="E110" s="392">
        <v>39</v>
      </c>
      <c r="F110" s="392">
        <f t="shared" si="95"/>
        <v>134.48275862068965</v>
      </c>
      <c r="G110" s="558">
        <v>321.54192</v>
      </c>
      <c r="H110" s="561">
        <f t="shared" si="99"/>
        <v>187.57</v>
      </c>
      <c r="I110" s="558">
        <f t="shared" si="100"/>
        <v>255.92111999999997</v>
      </c>
      <c r="J110" s="558">
        <f t="shared" si="61"/>
        <v>68.35111999999998</v>
      </c>
      <c r="K110" s="558">
        <v>-9.1869399999999999</v>
      </c>
      <c r="L110" s="558">
        <v>246.73417999999998</v>
      </c>
      <c r="M110" s="614">
        <f t="shared" si="97"/>
        <v>136.44032627818947</v>
      </c>
    </row>
    <row r="111" spans="1:13" s="25" customFormat="1" ht="30" x14ac:dyDescent="0.25">
      <c r="A111" s="13">
        <v>1</v>
      </c>
      <c r="B111" s="47" t="s">
        <v>115</v>
      </c>
      <c r="C111" s="392">
        <v>380</v>
      </c>
      <c r="D111" s="393">
        <f t="shared" si="98"/>
        <v>222</v>
      </c>
      <c r="E111" s="392">
        <v>376</v>
      </c>
      <c r="F111" s="392">
        <f t="shared" si="95"/>
        <v>169.36936936936937</v>
      </c>
      <c r="G111" s="558">
        <v>2493.5904</v>
      </c>
      <c r="H111" s="561">
        <f t="shared" si="99"/>
        <v>1454.59</v>
      </c>
      <c r="I111" s="558">
        <f t="shared" si="100"/>
        <v>2467.3420799999994</v>
      </c>
      <c r="J111" s="558">
        <f t="shared" si="61"/>
        <v>1012.7520799999995</v>
      </c>
      <c r="K111" s="558">
        <v>-68.901929999999993</v>
      </c>
      <c r="L111" s="558">
        <v>2398.4401499999994</v>
      </c>
      <c r="M111" s="614">
        <f t="shared" si="97"/>
        <v>169.62457324744426</v>
      </c>
    </row>
    <row r="112" spans="1:13" s="25" customFormat="1" ht="30" x14ac:dyDescent="0.25">
      <c r="A112" s="13">
        <v>1</v>
      </c>
      <c r="B112" s="140" t="s">
        <v>112</v>
      </c>
      <c r="C112" s="392">
        <f>SUM(C113:C115)</f>
        <v>23831</v>
      </c>
      <c r="D112" s="392">
        <f>SUM(D113:D115)</f>
        <v>13902</v>
      </c>
      <c r="E112" s="392">
        <f>SUM(E113:E115)</f>
        <v>8829</v>
      </c>
      <c r="F112" s="392">
        <f t="shared" si="95"/>
        <v>63.508847647820453</v>
      </c>
      <c r="G112" s="560">
        <f t="shared" ref="G112:L112" si="101">SUM(G113:G115)</f>
        <v>43806.136369999993</v>
      </c>
      <c r="H112" s="560">
        <f t="shared" si="101"/>
        <v>25553.58</v>
      </c>
      <c r="I112" s="560">
        <f t="shared" si="101"/>
        <v>19272.746290000003</v>
      </c>
      <c r="J112" s="560">
        <f t="shared" si="101"/>
        <v>-6280.8337099999972</v>
      </c>
      <c r="K112" s="560">
        <f t="shared" si="101"/>
        <v>-80.100470000000001</v>
      </c>
      <c r="L112" s="560">
        <f t="shared" si="101"/>
        <v>19192.645820000002</v>
      </c>
      <c r="M112" s="614">
        <f t="shared" si="97"/>
        <v>75.420924543645157</v>
      </c>
    </row>
    <row r="113" spans="1:250" s="25" customFormat="1" ht="30" x14ac:dyDescent="0.25">
      <c r="A113" s="13">
        <v>1</v>
      </c>
      <c r="B113" s="47" t="s">
        <v>108</v>
      </c>
      <c r="C113" s="392">
        <v>8705</v>
      </c>
      <c r="D113" s="393">
        <f t="shared" si="98"/>
        <v>5078</v>
      </c>
      <c r="E113" s="392">
        <v>254</v>
      </c>
      <c r="F113" s="392">
        <f t="shared" si="95"/>
        <v>5.0019692792437969</v>
      </c>
      <c r="G113" s="558">
        <v>7929.4762499999997</v>
      </c>
      <c r="H113" s="561">
        <f t="shared" si="99"/>
        <v>4625.53</v>
      </c>
      <c r="I113" s="558">
        <f t="shared" si="100"/>
        <v>450.86793999999992</v>
      </c>
      <c r="J113" s="558">
        <f t="shared" si="61"/>
        <v>-4174.6620599999997</v>
      </c>
      <c r="K113" s="558">
        <v>-67.927689999999998</v>
      </c>
      <c r="L113" s="558">
        <v>382.94024999999993</v>
      </c>
      <c r="M113" s="614">
        <f t="shared" si="97"/>
        <v>9.7473790030547836</v>
      </c>
    </row>
    <row r="114" spans="1:250" s="25" customFormat="1" ht="60" x14ac:dyDescent="0.25">
      <c r="A114" s="13">
        <v>1</v>
      </c>
      <c r="B114" s="47" t="s">
        <v>119</v>
      </c>
      <c r="C114" s="392">
        <v>11000</v>
      </c>
      <c r="D114" s="393">
        <f t="shared" si="98"/>
        <v>6417</v>
      </c>
      <c r="E114" s="392">
        <v>6354</v>
      </c>
      <c r="F114" s="392">
        <f t="shared" si="95"/>
        <v>99.018232819074342</v>
      </c>
      <c r="G114" s="558">
        <v>31471.66</v>
      </c>
      <c r="H114" s="561">
        <f t="shared" ref="H114:H116" si="102">ROUND(G114/12*$B$3,2)</f>
        <v>18358.47</v>
      </c>
      <c r="I114" s="558">
        <f t="shared" si="100"/>
        <v>16465.402490000004</v>
      </c>
      <c r="J114" s="558">
        <f t="shared" si="61"/>
        <v>-1893.0675099999971</v>
      </c>
      <c r="K114" s="558">
        <v>-11.642950000000001</v>
      </c>
      <c r="L114" s="558">
        <v>16453.759540000003</v>
      </c>
      <c r="M114" s="614">
        <f t="shared" si="97"/>
        <v>89.688315475091358</v>
      </c>
    </row>
    <row r="115" spans="1:250" s="25" customFormat="1" ht="45" x14ac:dyDescent="0.25">
      <c r="A115" s="13">
        <v>1</v>
      </c>
      <c r="B115" s="47" t="s">
        <v>109</v>
      </c>
      <c r="C115" s="392">
        <v>4126</v>
      </c>
      <c r="D115" s="393">
        <f t="shared" si="98"/>
        <v>2407</v>
      </c>
      <c r="E115" s="392">
        <v>2221</v>
      </c>
      <c r="F115" s="392">
        <f t="shared" si="95"/>
        <v>92.272538429580379</v>
      </c>
      <c r="G115" s="558">
        <v>4405.0001199999988</v>
      </c>
      <c r="H115" s="561">
        <f t="shared" si="102"/>
        <v>2569.58</v>
      </c>
      <c r="I115" s="558">
        <f t="shared" si="100"/>
        <v>2356.4758599999996</v>
      </c>
      <c r="J115" s="558">
        <f t="shared" si="61"/>
        <v>-213.10414000000037</v>
      </c>
      <c r="K115" s="558">
        <v>-0.52983000000000002</v>
      </c>
      <c r="L115" s="558">
        <v>2355.9460299999996</v>
      </c>
      <c r="M115" s="614">
        <f t="shared" si="97"/>
        <v>91.706654784050301</v>
      </c>
    </row>
    <row r="116" spans="1:250" s="25" customFormat="1" ht="30.75" thickBot="1" x14ac:dyDescent="0.3">
      <c r="A116" s="13">
        <v>1</v>
      </c>
      <c r="B116" s="78" t="s">
        <v>123</v>
      </c>
      <c r="C116" s="392">
        <v>43000</v>
      </c>
      <c r="D116" s="393">
        <f t="shared" si="98"/>
        <v>25083</v>
      </c>
      <c r="E116" s="392">
        <v>19188</v>
      </c>
      <c r="F116" s="349">
        <f>E116/D116*100</f>
        <v>76.498026551847857</v>
      </c>
      <c r="G116" s="558">
        <v>41848.46</v>
      </c>
      <c r="H116" s="561">
        <f t="shared" si="102"/>
        <v>24411.599999999999</v>
      </c>
      <c r="I116" s="558">
        <f t="shared" si="100"/>
        <v>18679.010000000002</v>
      </c>
      <c r="J116" s="570">
        <f t="shared" si="61"/>
        <v>-5732.5899999999965</v>
      </c>
      <c r="K116" s="570">
        <v>-48.31</v>
      </c>
      <c r="L116" s="570">
        <v>18630.7</v>
      </c>
      <c r="M116" s="570">
        <f>I116/H116*100</f>
        <v>76.516942764915058</v>
      </c>
    </row>
    <row r="117" spans="1:250" s="8" customFormat="1" ht="15.75" thickBot="1" x14ac:dyDescent="0.3">
      <c r="A117" s="13">
        <v>1</v>
      </c>
      <c r="B117" s="223" t="s">
        <v>3</v>
      </c>
      <c r="C117" s="450"/>
      <c r="D117" s="450"/>
      <c r="E117" s="450"/>
      <c r="F117" s="451"/>
      <c r="G117" s="615">
        <f t="shared" ref="G117:L117" si="103">G112+G107+G116</f>
        <v>110099.72727</v>
      </c>
      <c r="H117" s="615">
        <f t="shared" si="103"/>
        <v>64224.840000000004</v>
      </c>
      <c r="I117" s="615">
        <f t="shared" si="103"/>
        <v>44195.908240000004</v>
      </c>
      <c r="J117" s="615">
        <f t="shared" si="103"/>
        <v>-20028.931759999992</v>
      </c>
      <c r="K117" s="615">
        <f t="shared" si="103"/>
        <v>-294.81814999999995</v>
      </c>
      <c r="L117" s="615">
        <f t="shared" si="103"/>
        <v>43901.090089999998</v>
      </c>
      <c r="M117" s="579">
        <f t="shared" si="97"/>
        <v>68.814353200412796</v>
      </c>
    </row>
    <row r="118" spans="1:250" ht="15" customHeight="1" x14ac:dyDescent="0.25">
      <c r="A118" s="13">
        <v>1</v>
      </c>
      <c r="B118" s="143" t="s">
        <v>94</v>
      </c>
      <c r="C118" s="616"/>
      <c r="D118" s="616"/>
      <c r="E118" s="616"/>
      <c r="F118" s="616"/>
      <c r="G118" s="617"/>
      <c r="H118" s="617"/>
      <c r="I118" s="617"/>
      <c r="J118" s="617">
        <f t="shared" si="61"/>
        <v>0</v>
      </c>
      <c r="K118" s="617"/>
      <c r="L118" s="617"/>
      <c r="M118" s="617"/>
    </row>
    <row r="119" spans="1:250" s="6" customFormat="1" ht="43.5" customHeight="1" x14ac:dyDescent="0.25">
      <c r="A119" s="13">
        <v>1</v>
      </c>
      <c r="B119" s="144" t="s">
        <v>120</v>
      </c>
      <c r="C119" s="618">
        <f t="shared" ref="C119:E127" si="104">C107</f>
        <v>15562</v>
      </c>
      <c r="D119" s="618">
        <f t="shared" si="104"/>
        <v>9078</v>
      </c>
      <c r="E119" s="618">
        <f t="shared" si="104"/>
        <v>2377</v>
      </c>
      <c r="F119" s="619">
        <f>E119/D119*100</f>
        <v>26.184181537783651</v>
      </c>
      <c r="G119" s="620">
        <f t="shared" ref="G119:M127" si="105">G107</f>
        <v>24445.1309</v>
      </c>
      <c r="H119" s="620">
        <f t="shared" si="105"/>
        <v>14259.66</v>
      </c>
      <c r="I119" s="620">
        <f t="shared" si="105"/>
        <v>6244.1519499999995</v>
      </c>
      <c r="J119" s="620">
        <f t="shared" ref="J119" si="106">J107</f>
        <v>-8015.5080499999995</v>
      </c>
      <c r="K119" s="620">
        <f t="shared" si="105"/>
        <v>-166.40767999999997</v>
      </c>
      <c r="L119" s="620">
        <f t="shared" si="105"/>
        <v>6077.7442699999992</v>
      </c>
      <c r="M119" s="620">
        <f t="shared" si="105"/>
        <v>43.788925893043725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</row>
    <row r="120" spans="1:250" s="6" customFormat="1" ht="30" x14ac:dyDescent="0.25">
      <c r="A120" s="13">
        <v>1</v>
      </c>
      <c r="B120" s="120" t="s">
        <v>79</v>
      </c>
      <c r="C120" s="618">
        <f t="shared" si="104"/>
        <v>11687</v>
      </c>
      <c r="D120" s="618">
        <f t="shared" si="104"/>
        <v>6817</v>
      </c>
      <c r="E120" s="618">
        <f t="shared" si="104"/>
        <v>1840</v>
      </c>
      <c r="F120" s="619">
        <f>E120/D120*100</f>
        <v>26.991345166495528</v>
      </c>
      <c r="G120" s="620">
        <f t="shared" si="105"/>
        <v>15365.65302</v>
      </c>
      <c r="H120" s="620">
        <f t="shared" si="105"/>
        <v>8963.2999999999993</v>
      </c>
      <c r="I120" s="620">
        <f t="shared" si="105"/>
        <v>3291.3608799999997</v>
      </c>
      <c r="J120" s="620">
        <f t="shared" ref="J120" si="107">J108</f>
        <v>-5671.9391199999991</v>
      </c>
      <c r="K120" s="620">
        <f t="shared" si="105"/>
        <v>-79.063639999999992</v>
      </c>
      <c r="L120" s="620">
        <f t="shared" si="105"/>
        <v>3212.2972399999999</v>
      </c>
      <c r="M120" s="620">
        <f t="shared" si="105"/>
        <v>36.720414133187553</v>
      </c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</row>
    <row r="121" spans="1:250" s="6" customFormat="1" ht="30" x14ac:dyDescent="0.25">
      <c r="A121" s="13">
        <v>1</v>
      </c>
      <c r="B121" s="120" t="s">
        <v>80</v>
      </c>
      <c r="C121" s="618">
        <f t="shared" si="104"/>
        <v>3446</v>
      </c>
      <c r="D121" s="618">
        <f t="shared" si="104"/>
        <v>2010</v>
      </c>
      <c r="E121" s="618">
        <f t="shared" si="104"/>
        <v>122</v>
      </c>
      <c r="F121" s="619">
        <f>E121/D121*100</f>
        <v>6.0696517412935327</v>
      </c>
      <c r="G121" s="620">
        <f t="shared" si="105"/>
        <v>6264.3455599999998</v>
      </c>
      <c r="H121" s="620">
        <f t="shared" si="105"/>
        <v>3654.2</v>
      </c>
      <c r="I121" s="620">
        <f t="shared" si="105"/>
        <v>229.52787000000001</v>
      </c>
      <c r="J121" s="620">
        <f t="shared" ref="J121" si="108">J109</f>
        <v>-3424.6721299999999</v>
      </c>
      <c r="K121" s="620">
        <f t="shared" si="105"/>
        <v>-9.2551699999999997</v>
      </c>
      <c r="L121" s="620">
        <f t="shared" si="105"/>
        <v>220.27270000000001</v>
      </c>
      <c r="M121" s="620">
        <f t="shared" si="105"/>
        <v>6.2812071041541238</v>
      </c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</row>
    <row r="122" spans="1:250" s="6" customFormat="1" ht="43.5" customHeight="1" x14ac:dyDescent="0.25">
      <c r="A122" s="13">
        <v>1</v>
      </c>
      <c r="B122" s="120" t="s">
        <v>114</v>
      </c>
      <c r="C122" s="618">
        <f t="shared" si="104"/>
        <v>49</v>
      </c>
      <c r="D122" s="618">
        <f t="shared" si="104"/>
        <v>29</v>
      </c>
      <c r="E122" s="618">
        <f t="shared" si="104"/>
        <v>39</v>
      </c>
      <c r="F122" s="619">
        <f>E122/D122*100</f>
        <v>134.48275862068965</v>
      </c>
      <c r="G122" s="620">
        <f t="shared" si="105"/>
        <v>321.54192</v>
      </c>
      <c r="H122" s="620">
        <f t="shared" si="105"/>
        <v>187.57</v>
      </c>
      <c r="I122" s="620">
        <f t="shared" si="105"/>
        <v>255.92111999999997</v>
      </c>
      <c r="J122" s="620">
        <f t="shared" ref="J122" si="109">J110</f>
        <v>68.35111999999998</v>
      </c>
      <c r="K122" s="620">
        <f t="shared" si="105"/>
        <v>-9.1869399999999999</v>
      </c>
      <c r="L122" s="620">
        <f t="shared" si="105"/>
        <v>246.73417999999998</v>
      </c>
      <c r="M122" s="620">
        <f t="shared" si="105"/>
        <v>136.44032627818947</v>
      </c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</row>
    <row r="123" spans="1:250" s="6" customFormat="1" ht="30" x14ac:dyDescent="0.25">
      <c r="A123" s="13">
        <v>1</v>
      </c>
      <c r="B123" s="120" t="s">
        <v>115</v>
      </c>
      <c r="C123" s="618">
        <f t="shared" si="104"/>
        <v>380</v>
      </c>
      <c r="D123" s="618">
        <f t="shared" si="104"/>
        <v>222</v>
      </c>
      <c r="E123" s="618">
        <f t="shared" si="104"/>
        <v>376</v>
      </c>
      <c r="F123" s="619"/>
      <c r="G123" s="620">
        <f t="shared" si="105"/>
        <v>2493.5904</v>
      </c>
      <c r="H123" s="620">
        <f t="shared" si="105"/>
        <v>1454.59</v>
      </c>
      <c r="I123" s="620">
        <f t="shared" si="105"/>
        <v>2467.3420799999994</v>
      </c>
      <c r="J123" s="620">
        <f t="shared" ref="J123" si="110">J111</f>
        <v>1012.7520799999995</v>
      </c>
      <c r="K123" s="620">
        <f t="shared" si="105"/>
        <v>-68.901929999999993</v>
      </c>
      <c r="L123" s="620">
        <f t="shared" si="105"/>
        <v>2398.4401499999994</v>
      </c>
      <c r="M123" s="620">
        <f t="shared" si="105"/>
        <v>169.62457324744426</v>
      </c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</row>
    <row r="124" spans="1:250" s="6" customFormat="1" ht="45" customHeight="1" x14ac:dyDescent="0.25">
      <c r="A124" s="13">
        <v>1</v>
      </c>
      <c r="B124" s="144" t="s">
        <v>112</v>
      </c>
      <c r="C124" s="621">
        <f t="shared" si="104"/>
        <v>23831</v>
      </c>
      <c r="D124" s="621">
        <f t="shared" si="104"/>
        <v>13902</v>
      </c>
      <c r="E124" s="621">
        <f t="shared" si="104"/>
        <v>8829</v>
      </c>
      <c r="F124" s="621">
        <f t="shared" ref="F124:F129" si="111">F112</f>
        <v>63.508847647820453</v>
      </c>
      <c r="G124" s="620">
        <f t="shared" si="105"/>
        <v>43806.136369999993</v>
      </c>
      <c r="H124" s="620">
        <f t="shared" si="105"/>
        <v>25553.58</v>
      </c>
      <c r="I124" s="620">
        <f t="shared" si="105"/>
        <v>19272.746290000003</v>
      </c>
      <c r="J124" s="620">
        <f t="shared" ref="J124" si="112">J112</f>
        <v>-6280.8337099999972</v>
      </c>
      <c r="K124" s="620">
        <f t="shared" si="105"/>
        <v>-80.100470000000001</v>
      </c>
      <c r="L124" s="620">
        <f t="shared" si="105"/>
        <v>19192.645820000002</v>
      </c>
      <c r="M124" s="620">
        <f t="shared" si="105"/>
        <v>75.420924543645157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</row>
    <row r="125" spans="1:250" s="6" customFormat="1" ht="30" x14ac:dyDescent="0.25">
      <c r="A125" s="13">
        <v>1</v>
      </c>
      <c r="B125" s="120" t="s">
        <v>108</v>
      </c>
      <c r="C125" s="621">
        <f t="shared" si="104"/>
        <v>8705</v>
      </c>
      <c r="D125" s="621">
        <f t="shared" si="104"/>
        <v>5078</v>
      </c>
      <c r="E125" s="621">
        <f t="shared" si="104"/>
        <v>254</v>
      </c>
      <c r="F125" s="621">
        <f t="shared" si="111"/>
        <v>5.0019692792437969</v>
      </c>
      <c r="G125" s="620">
        <f t="shared" si="105"/>
        <v>7929.4762499999997</v>
      </c>
      <c r="H125" s="620">
        <f t="shared" si="105"/>
        <v>4625.53</v>
      </c>
      <c r="I125" s="620">
        <f t="shared" si="105"/>
        <v>450.86793999999992</v>
      </c>
      <c r="J125" s="620">
        <f t="shared" ref="J125" si="113">J113</f>
        <v>-4174.6620599999997</v>
      </c>
      <c r="K125" s="620">
        <f t="shared" si="105"/>
        <v>-67.927689999999998</v>
      </c>
      <c r="L125" s="620">
        <f t="shared" si="105"/>
        <v>382.94024999999993</v>
      </c>
      <c r="M125" s="620">
        <f t="shared" si="105"/>
        <v>9.7473790030547836</v>
      </c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</row>
    <row r="126" spans="1:250" s="6" customFormat="1" ht="45" customHeight="1" x14ac:dyDescent="0.25">
      <c r="A126" s="13">
        <v>1</v>
      </c>
      <c r="B126" s="120" t="s">
        <v>81</v>
      </c>
      <c r="C126" s="621">
        <f t="shared" si="104"/>
        <v>11000</v>
      </c>
      <c r="D126" s="621">
        <f t="shared" si="104"/>
        <v>6417</v>
      </c>
      <c r="E126" s="621">
        <f t="shared" si="104"/>
        <v>6354</v>
      </c>
      <c r="F126" s="621">
        <f t="shared" si="111"/>
        <v>99.018232819074342</v>
      </c>
      <c r="G126" s="620">
        <f t="shared" si="105"/>
        <v>31471.66</v>
      </c>
      <c r="H126" s="620">
        <f t="shared" si="105"/>
        <v>18358.47</v>
      </c>
      <c r="I126" s="620">
        <f t="shared" si="105"/>
        <v>16465.402490000004</v>
      </c>
      <c r="J126" s="620">
        <f t="shared" ref="J126" si="114">J114</f>
        <v>-1893.0675099999971</v>
      </c>
      <c r="K126" s="620">
        <f t="shared" si="105"/>
        <v>-11.642950000000001</v>
      </c>
      <c r="L126" s="620">
        <f t="shared" si="105"/>
        <v>16453.759540000003</v>
      </c>
      <c r="M126" s="620">
        <f t="shared" si="105"/>
        <v>89.688315475091358</v>
      </c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</row>
    <row r="127" spans="1:250" s="6" customFormat="1" ht="45" customHeight="1" x14ac:dyDescent="0.25">
      <c r="A127" s="13">
        <v>1</v>
      </c>
      <c r="B127" s="120" t="s">
        <v>109</v>
      </c>
      <c r="C127" s="621">
        <f t="shared" si="104"/>
        <v>4126</v>
      </c>
      <c r="D127" s="621">
        <f t="shared" si="104"/>
        <v>2407</v>
      </c>
      <c r="E127" s="621">
        <f t="shared" si="104"/>
        <v>2221</v>
      </c>
      <c r="F127" s="621">
        <f t="shared" si="111"/>
        <v>92.272538429580379</v>
      </c>
      <c r="G127" s="620">
        <f t="shared" si="105"/>
        <v>4405.0001199999988</v>
      </c>
      <c r="H127" s="620">
        <f t="shared" si="105"/>
        <v>2569.58</v>
      </c>
      <c r="I127" s="620">
        <f t="shared" si="105"/>
        <v>2356.4758599999996</v>
      </c>
      <c r="J127" s="620">
        <f t="shared" ref="J127" si="115">J115</f>
        <v>-213.10414000000037</v>
      </c>
      <c r="K127" s="620">
        <f t="shared" si="105"/>
        <v>-0.52983000000000002</v>
      </c>
      <c r="L127" s="620">
        <f t="shared" si="105"/>
        <v>2355.9460299999996</v>
      </c>
      <c r="M127" s="620">
        <f t="shared" si="105"/>
        <v>91.706654784050301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</row>
    <row r="128" spans="1:250" s="6" customFormat="1" ht="38.1" customHeight="1" x14ac:dyDescent="0.25">
      <c r="A128" s="13"/>
      <c r="B128" s="275" t="s">
        <v>123</v>
      </c>
      <c r="C128" s="622">
        <f>SUM(C116)</f>
        <v>43000</v>
      </c>
      <c r="D128" s="622">
        <f>SUM(D116)</f>
        <v>25083</v>
      </c>
      <c r="E128" s="622">
        <f>SUM(E116)</f>
        <v>19188</v>
      </c>
      <c r="F128" s="621">
        <f t="shared" si="111"/>
        <v>76.498026551847857</v>
      </c>
      <c r="G128" s="622">
        <f t="shared" ref="G128:L128" si="116">SUM(G116)</f>
        <v>41848.46</v>
      </c>
      <c r="H128" s="622">
        <f t="shared" si="116"/>
        <v>24411.599999999999</v>
      </c>
      <c r="I128" s="622">
        <f t="shared" si="116"/>
        <v>18679.010000000002</v>
      </c>
      <c r="J128" s="622">
        <f t="shared" si="116"/>
        <v>-5732.5899999999965</v>
      </c>
      <c r="K128" s="622">
        <f t="shared" si="116"/>
        <v>-48.31</v>
      </c>
      <c r="L128" s="622">
        <f t="shared" si="116"/>
        <v>18630.7</v>
      </c>
      <c r="M128" s="620">
        <f>M116</f>
        <v>76.516942764915058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</row>
    <row r="129" spans="1:250" s="6" customFormat="1" ht="15" customHeight="1" thickBot="1" x14ac:dyDescent="0.3">
      <c r="A129" s="13">
        <v>1</v>
      </c>
      <c r="B129" s="224" t="s">
        <v>117</v>
      </c>
      <c r="C129" s="623">
        <f>C117</f>
        <v>0</v>
      </c>
      <c r="D129" s="623">
        <f>D117</f>
        <v>0</v>
      </c>
      <c r="E129" s="623">
        <f>E117</f>
        <v>0</v>
      </c>
      <c r="F129" s="623">
        <f t="shared" si="111"/>
        <v>0</v>
      </c>
      <c r="G129" s="624">
        <f t="shared" ref="G129:L129" si="117">G117</f>
        <v>110099.72727</v>
      </c>
      <c r="H129" s="624">
        <f t="shared" si="117"/>
        <v>64224.840000000004</v>
      </c>
      <c r="I129" s="624">
        <f t="shared" si="117"/>
        <v>44195.908240000004</v>
      </c>
      <c r="J129" s="624">
        <f t="shared" si="117"/>
        <v>-20028.931759999992</v>
      </c>
      <c r="K129" s="624">
        <f t="shared" si="117"/>
        <v>-294.81814999999995</v>
      </c>
      <c r="L129" s="624">
        <f t="shared" si="117"/>
        <v>43901.090089999998</v>
      </c>
      <c r="M129" s="624">
        <f>M117</f>
        <v>68.814353200412796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</row>
    <row r="130" spans="1:250" ht="15" customHeight="1" thickBot="1" x14ac:dyDescent="0.3">
      <c r="A130" s="13">
        <v>1</v>
      </c>
      <c r="B130" s="58" t="s">
        <v>5</v>
      </c>
      <c r="C130" s="541"/>
      <c r="D130" s="541"/>
      <c r="E130" s="387"/>
      <c r="F130" s="541"/>
      <c r="G130" s="625"/>
      <c r="H130" s="625"/>
      <c r="I130" s="626"/>
      <c r="J130" s="626">
        <f t="shared" si="61"/>
        <v>0</v>
      </c>
      <c r="K130" s="626"/>
      <c r="L130" s="626"/>
      <c r="M130" s="625"/>
    </row>
    <row r="131" spans="1:250" ht="31.5" customHeight="1" x14ac:dyDescent="0.25">
      <c r="A131" s="13">
        <v>1</v>
      </c>
      <c r="B131" s="85" t="s">
        <v>50</v>
      </c>
      <c r="C131" s="349"/>
      <c r="D131" s="349"/>
      <c r="E131" s="349"/>
      <c r="F131" s="349"/>
      <c r="G131" s="627"/>
      <c r="H131" s="627"/>
      <c r="I131" s="627"/>
      <c r="J131" s="627">
        <f t="shared" si="61"/>
        <v>0</v>
      </c>
      <c r="K131" s="627"/>
      <c r="L131" s="627"/>
      <c r="M131" s="627"/>
    </row>
    <row r="132" spans="1:250" s="25" customFormat="1" ht="27.95" customHeight="1" x14ac:dyDescent="0.25">
      <c r="A132" s="13">
        <v>1</v>
      </c>
      <c r="B132" s="48" t="s">
        <v>120</v>
      </c>
      <c r="C132" s="392">
        <f>SUM(C133:C136)</f>
        <v>5175</v>
      </c>
      <c r="D132" s="392">
        <f>SUM(D133:D136)</f>
        <v>3019</v>
      </c>
      <c r="E132" s="392">
        <f>SUM(E133:E136)</f>
        <v>1996</v>
      </c>
      <c r="F132" s="392">
        <f>E132/D132*100</f>
        <v>66.114607485922491</v>
      </c>
      <c r="G132" s="558">
        <f t="shared" ref="G132:L132" si="118">SUM(G133:G136)</f>
        <v>9016.6877599999989</v>
      </c>
      <c r="H132" s="558">
        <f t="shared" si="118"/>
        <v>5259.7300000000005</v>
      </c>
      <c r="I132" s="558">
        <f t="shared" si="118"/>
        <v>4400.5081</v>
      </c>
      <c r="J132" s="558">
        <f t="shared" si="118"/>
        <v>-859.22190000000035</v>
      </c>
      <c r="K132" s="558">
        <f t="shared" si="118"/>
        <v>-96.155789999999996</v>
      </c>
      <c r="L132" s="558">
        <f t="shared" si="118"/>
        <v>4304.3523100000002</v>
      </c>
      <c r="M132" s="558">
        <f t="shared" ref="M132:M142" si="119">I132/H132*100</f>
        <v>83.664144357219854</v>
      </c>
    </row>
    <row r="133" spans="1:250" s="25" customFormat="1" ht="27.95" customHeight="1" x14ac:dyDescent="0.25">
      <c r="A133" s="13">
        <v>1</v>
      </c>
      <c r="B133" s="47" t="s">
        <v>79</v>
      </c>
      <c r="C133" s="392">
        <v>3871</v>
      </c>
      <c r="D133" s="393">
        <f>ROUND(C133/12*$B$3,0)</f>
        <v>2258</v>
      </c>
      <c r="E133" s="392">
        <v>1179</v>
      </c>
      <c r="F133" s="392">
        <f>E133/D133*100</f>
        <v>52.214348981399475</v>
      </c>
      <c r="G133" s="611">
        <v>5683.1216599999998</v>
      </c>
      <c r="H133" s="561">
        <f t="shared" ref="H133:H136" si="120">ROUND(G133/12*$B$3,2)</f>
        <v>3315.15</v>
      </c>
      <c r="I133" s="558">
        <f t="shared" ref="I133:I141" si="121">L133-K133</f>
        <v>2325.4483799999998</v>
      </c>
      <c r="J133" s="558">
        <f t="shared" si="61"/>
        <v>-989.70162000000028</v>
      </c>
      <c r="K133" s="558">
        <v>-75.902509999999992</v>
      </c>
      <c r="L133" s="558">
        <v>2249.5458699999999</v>
      </c>
      <c r="M133" s="558">
        <f t="shared" si="119"/>
        <v>70.14609836658974</v>
      </c>
    </row>
    <row r="134" spans="1:250" s="25" customFormat="1" ht="27.95" customHeight="1" x14ac:dyDescent="0.25">
      <c r="A134" s="13">
        <v>1</v>
      </c>
      <c r="B134" s="47" t="s">
        <v>80</v>
      </c>
      <c r="C134" s="392">
        <v>1101</v>
      </c>
      <c r="D134" s="393">
        <f>ROUND(C134/12*$B$3,0)</f>
        <v>642</v>
      </c>
      <c r="E134" s="392">
        <v>698</v>
      </c>
      <c r="F134" s="392">
        <f>E134/D134*100</f>
        <v>108.72274143302181</v>
      </c>
      <c r="G134" s="611">
        <v>2001.4638599999998</v>
      </c>
      <c r="H134" s="561">
        <f t="shared" si="120"/>
        <v>1167.52</v>
      </c>
      <c r="I134" s="558">
        <f t="shared" si="121"/>
        <v>1294.1722</v>
      </c>
      <c r="J134" s="558">
        <f t="shared" si="61"/>
        <v>126.65219999999999</v>
      </c>
      <c r="K134" s="558">
        <v>-19.597069999999999</v>
      </c>
      <c r="L134" s="558">
        <v>1274.5751299999999</v>
      </c>
      <c r="M134" s="558">
        <f t="shared" si="119"/>
        <v>110.84796834315472</v>
      </c>
    </row>
    <row r="135" spans="1:250" s="25" customFormat="1" ht="27.95" customHeight="1" x14ac:dyDescent="0.25">
      <c r="A135" s="13">
        <v>1</v>
      </c>
      <c r="B135" s="47" t="s">
        <v>114</v>
      </c>
      <c r="C135" s="392">
        <v>54</v>
      </c>
      <c r="D135" s="393">
        <f>ROUND(C135/12*$B$3,0)</f>
        <v>32</v>
      </c>
      <c r="E135" s="392">
        <v>59</v>
      </c>
      <c r="F135" s="392">
        <f>E135/D135*100</f>
        <v>184.375</v>
      </c>
      <c r="G135" s="558">
        <v>354.35232000000002</v>
      </c>
      <c r="H135" s="561">
        <f t="shared" si="120"/>
        <v>206.71</v>
      </c>
      <c r="I135" s="558">
        <f t="shared" si="121"/>
        <v>387.16272000000004</v>
      </c>
      <c r="J135" s="558">
        <f t="shared" si="61"/>
        <v>180.45272000000003</v>
      </c>
      <c r="K135" s="558">
        <v>0</v>
      </c>
      <c r="L135" s="558">
        <v>387.16272000000004</v>
      </c>
      <c r="M135" s="558">
        <f t="shared" si="119"/>
        <v>187.29752793769049</v>
      </c>
    </row>
    <row r="136" spans="1:250" s="25" customFormat="1" ht="27.95" customHeight="1" x14ac:dyDescent="0.25">
      <c r="A136" s="13">
        <v>1</v>
      </c>
      <c r="B136" s="47" t="s">
        <v>115</v>
      </c>
      <c r="C136" s="392">
        <v>149</v>
      </c>
      <c r="D136" s="393">
        <f>ROUND(C136/12*$B$3,0)</f>
        <v>87</v>
      </c>
      <c r="E136" s="392">
        <v>60</v>
      </c>
      <c r="F136" s="392">
        <f t="shared" ref="F136:F140" si="122">E136/D136*100</f>
        <v>68.965517241379317</v>
      </c>
      <c r="G136" s="558">
        <v>977.74992000000009</v>
      </c>
      <c r="H136" s="561">
        <f t="shared" si="120"/>
        <v>570.35</v>
      </c>
      <c r="I136" s="558">
        <f t="shared" si="121"/>
        <v>393.72479999999996</v>
      </c>
      <c r="J136" s="558">
        <f t="shared" si="61"/>
        <v>-176.62520000000006</v>
      </c>
      <c r="K136" s="558">
        <v>-0.65621000000000007</v>
      </c>
      <c r="L136" s="558">
        <v>393.06858999999997</v>
      </c>
      <c r="M136" s="558">
        <f t="shared" si="119"/>
        <v>69.032138160778459</v>
      </c>
    </row>
    <row r="137" spans="1:250" s="25" customFormat="1" ht="27.95" customHeight="1" x14ac:dyDescent="0.25">
      <c r="A137" s="13">
        <v>1</v>
      </c>
      <c r="B137" s="48" t="s">
        <v>112</v>
      </c>
      <c r="C137" s="392">
        <f>SUM(C138:C140)</f>
        <v>9740</v>
      </c>
      <c r="D137" s="392">
        <f>SUM(D138:D140)</f>
        <v>5681</v>
      </c>
      <c r="E137" s="392">
        <f>SUM(E138:E140)</f>
        <v>1947</v>
      </c>
      <c r="F137" s="392">
        <f t="shared" si="122"/>
        <v>34.272135187466994</v>
      </c>
      <c r="G137" s="560">
        <f t="shared" ref="G137:L137" si="123">SUM(G138:G140)</f>
        <v>18996.3534</v>
      </c>
      <c r="H137" s="560">
        <f t="shared" si="123"/>
        <v>11081.21</v>
      </c>
      <c r="I137" s="560">
        <f t="shared" si="123"/>
        <v>3835.0627199999994</v>
      </c>
      <c r="J137" s="560">
        <f t="shared" si="123"/>
        <v>-7246.1472799999992</v>
      </c>
      <c r="K137" s="560">
        <f t="shared" si="123"/>
        <v>0</v>
      </c>
      <c r="L137" s="560">
        <f t="shared" si="123"/>
        <v>3835.0627199999994</v>
      </c>
      <c r="M137" s="558">
        <f t="shared" si="119"/>
        <v>34.608699952442009</v>
      </c>
    </row>
    <row r="138" spans="1:250" s="25" customFormat="1" ht="27.95" customHeight="1" x14ac:dyDescent="0.25">
      <c r="A138" s="13">
        <v>1</v>
      </c>
      <c r="B138" s="47" t="s">
        <v>108</v>
      </c>
      <c r="C138" s="392">
        <v>3820</v>
      </c>
      <c r="D138" s="393">
        <f>ROUND(C138/12*$B$3,0)</f>
        <v>2228</v>
      </c>
      <c r="E138" s="392">
        <v>368</v>
      </c>
      <c r="F138" s="392">
        <f t="shared" si="122"/>
        <v>16.517055655296232</v>
      </c>
      <c r="G138" s="558">
        <v>3350.1550000000002</v>
      </c>
      <c r="H138" s="561">
        <f t="shared" ref="H138:H141" si="124">ROUND(G138/12*$B$3,2)</f>
        <v>1954.26</v>
      </c>
      <c r="I138" s="558">
        <f t="shared" si="121"/>
        <v>607.57823999999994</v>
      </c>
      <c r="J138" s="558">
        <f t="shared" si="61"/>
        <v>-1346.6817599999999</v>
      </c>
      <c r="K138" s="558">
        <v>0</v>
      </c>
      <c r="L138" s="558">
        <v>607.57823999999994</v>
      </c>
      <c r="M138" s="558">
        <f t="shared" si="119"/>
        <v>31.089938902704855</v>
      </c>
    </row>
    <row r="139" spans="1:250" s="25" customFormat="1" ht="55.5" customHeight="1" x14ac:dyDescent="0.25">
      <c r="A139" s="13">
        <v>1</v>
      </c>
      <c r="B139" s="47" t="s">
        <v>119</v>
      </c>
      <c r="C139" s="392">
        <v>5200</v>
      </c>
      <c r="D139" s="393">
        <f t="shared" ref="D139:D141" si="125">ROUND(C139/12*$B$3,0)</f>
        <v>3033</v>
      </c>
      <c r="E139" s="392">
        <v>1167</v>
      </c>
      <c r="F139" s="392">
        <f t="shared" si="122"/>
        <v>38.476755687438178</v>
      </c>
      <c r="G139" s="558">
        <v>14877.512000000001</v>
      </c>
      <c r="H139" s="561">
        <f t="shared" si="124"/>
        <v>8678.5499999999993</v>
      </c>
      <c r="I139" s="558">
        <f t="shared" si="121"/>
        <v>2780.5246399999996</v>
      </c>
      <c r="J139" s="558">
        <f t="shared" ref="J139:J202" si="126">I139-H139</f>
        <v>-5898.0253599999996</v>
      </c>
      <c r="K139" s="558">
        <v>0</v>
      </c>
      <c r="L139" s="558">
        <v>2780.5246399999996</v>
      </c>
      <c r="M139" s="558">
        <f t="shared" si="119"/>
        <v>32.039046154023424</v>
      </c>
    </row>
    <row r="140" spans="1:250" s="25" customFormat="1" ht="48" customHeight="1" x14ac:dyDescent="0.25">
      <c r="A140" s="13">
        <v>1</v>
      </c>
      <c r="B140" s="47" t="s">
        <v>109</v>
      </c>
      <c r="C140" s="392">
        <v>720</v>
      </c>
      <c r="D140" s="393">
        <f t="shared" si="125"/>
        <v>420</v>
      </c>
      <c r="E140" s="392">
        <v>412</v>
      </c>
      <c r="F140" s="392">
        <f t="shared" si="122"/>
        <v>98.095238095238088</v>
      </c>
      <c r="G140" s="558">
        <v>768.68639999999994</v>
      </c>
      <c r="H140" s="561">
        <f t="shared" si="124"/>
        <v>448.4</v>
      </c>
      <c r="I140" s="558">
        <f t="shared" si="121"/>
        <v>446.95984000000004</v>
      </c>
      <c r="J140" s="558">
        <f t="shared" si="126"/>
        <v>-1.4401599999999348</v>
      </c>
      <c r="K140" s="558">
        <v>0</v>
      </c>
      <c r="L140" s="558">
        <v>446.95984000000004</v>
      </c>
      <c r="M140" s="558">
        <f t="shared" si="119"/>
        <v>99.678822479928655</v>
      </c>
    </row>
    <row r="141" spans="1:250" s="25" customFormat="1" ht="27.95" customHeight="1" thickBot="1" x14ac:dyDescent="0.3">
      <c r="A141" s="13"/>
      <c r="B141" s="271" t="s">
        <v>123</v>
      </c>
      <c r="C141" s="392">
        <v>5100</v>
      </c>
      <c r="D141" s="393">
        <f t="shared" si="125"/>
        <v>2975</v>
      </c>
      <c r="E141" s="392">
        <v>3144</v>
      </c>
      <c r="F141" s="392">
        <f>E141/D141*100</f>
        <v>105.68067226890756</v>
      </c>
      <c r="G141" s="558">
        <v>4963.4219999999996</v>
      </c>
      <c r="H141" s="561">
        <f t="shared" si="124"/>
        <v>2895.33</v>
      </c>
      <c r="I141" s="558">
        <f t="shared" si="121"/>
        <v>3067.5871300000003</v>
      </c>
      <c r="J141" s="558">
        <f t="shared" si="126"/>
        <v>172.25713000000042</v>
      </c>
      <c r="K141" s="558">
        <v>-30.267130000000005</v>
      </c>
      <c r="L141" s="558">
        <v>3037.32</v>
      </c>
      <c r="M141" s="558">
        <f>I141/H141*100</f>
        <v>105.94948175164835</v>
      </c>
    </row>
    <row r="142" spans="1:250" s="25" customFormat="1" ht="15" customHeight="1" thickBot="1" x14ac:dyDescent="0.3">
      <c r="A142" s="13">
        <v>1</v>
      </c>
      <c r="B142" s="124" t="s">
        <v>3</v>
      </c>
      <c r="C142" s="548"/>
      <c r="D142" s="548"/>
      <c r="E142" s="548"/>
      <c r="F142" s="628"/>
      <c r="G142" s="629">
        <f t="shared" ref="G142:L142" si="127">G137+G132+G141</f>
        <v>32976.463159999999</v>
      </c>
      <c r="H142" s="629">
        <f t="shared" si="127"/>
        <v>19236.269999999997</v>
      </c>
      <c r="I142" s="629">
        <f t="shared" si="127"/>
        <v>11303.157949999999</v>
      </c>
      <c r="J142" s="629">
        <f t="shared" si="127"/>
        <v>-7933.1120499999997</v>
      </c>
      <c r="K142" s="629">
        <f t="shared" si="127"/>
        <v>-126.42292</v>
      </c>
      <c r="L142" s="629">
        <f t="shared" si="127"/>
        <v>11176.73503</v>
      </c>
      <c r="M142" s="629">
        <f t="shared" si="119"/>
        <v>58.75961374008579</v>
      </c>
    </row>
    <row r="143" spans="1:250" s="25" customFormat="1" ht="15" customHeight="1" thickBot="1" x14ac:dyDescent="0.3">
      <c r="A143" s="13">
        <v>1</v>
      </c>
      <c r="C143" s="630"/>
      <c r="D143" s="630"/>
      <c r="E143" s="631"/>
      <c r="F143" s="632"/>
      <c r="G143" s="633"/>
      <c r="H143" s="633"/>
      <c r="I143" s="634"/>
      <c r="J143" s="634">
        <f t="shared" si="126"/>
        <v>0</v>
      </c>
      <c r="K143" s="634"/>
      <c r="L143" s="634"/>
      <c r="M143" s="633"/>
    </row>
    <row r="144" spans="1:250" ht="43.5" x14ac:dyDescent="0.25">
      <c r="A144" s="13">
        <v>1</v>
      </c>
      <c r="B144" s="188" t="s">
        <v>58</v>
      </c>
      <c r="C144" s="412"/>
      <c r="D144" s="412"/>
      <c r="E144" s="412"/>
      <c r="F144" s="412"/>
      <c r="G144" s="635"/>
      <c r="H144" s="635"/>
      <c r="I144" s="635"/>
      <c r="J144" s="635">
        <f t="shared" si="126"/>
        <v>0</v>
      </c>
      <c r="K144" s="635"/>
      <c r="L144" s="635"/>
      <c r="M144" s="635"/>
    </row>
    <row r="145" spans="1:13" s="25" customFormat="1" ht="30" customHeight="1" x14ac:dyDescent="0.25">
      <c r="A145" s="13">
        <v>1</v>
      </c>
      <c r="B145" s="48" t="s">
        <v>120</v>
      </c>
      <c r="C145" s="392">
        <f>SUM(C146:C147)</f>
        <v>1729</v>
      </c>
      <c r="D145" s="392">
        <f>SUM(D146:D147)</f>
        <v>1009</v>
      </c>
      <c r="E145" s="392">
        <f>SUM(E146:E147)</f>
        <v>884</v>
      </c>
      <c r="F145" s="392">
        <f t="shared" ref="F145:F150" si="128">E145/D145*100</f>
        <v>87.611496531219018</v>
      </c>
      <c r="G145" s="558">
        <f t="shared" ref="G145:L145" si="129">SUM(G146:G147)</f>
        <v>2612.9039400000001</v>
      </c>
      <c r="H145" s="558">
        <f t="shared" si="129"/>
        <v>1524.19</v>
      </c>
      <c r="I145" s="558">
        <f t="shared" si="129"/>
        <v>1561.6301099999998</v>
      </c>
      <c r="J145" s="558">
        <f t="shared" si="129"/>
        <v>37.440109999999777</v>
      </c>
      <c r="K145" s="558">
        <f t="shared" si="129"/>
        <v>-37.322019999999995</v>
      </c>
      <c r="L145" s="558">
        <f t="shared" si="129"/>
        <v>1524.30809</v>
      </c>
      <c r="M145" s="558">
        <f t="shared" ref="M145:M151" si="130">I145/H145*100</f>
        <v>102.45639388790111</v>
      </c>
    </row>
    <row r="146" spans="1:13" s="25" customFormat="1" ht="30" customHeight="1" x14ac:dyDescent="0.25">
      <c r="A146" s="13">
        <v>1</v>
      </c>
      <c r="B146" s="47" t="s">
        <v>79</v>
      </c>
      <c r="C146" s="392">
        <v>1340</v>
      </c>
      <c r="D146" s="393">
        <f>ROUND(C146/12*$B$3,0)</f>
        <v>782</v>
      </c>
      <c r="E146" s="392">
        <v>598</v>
      </c>
      <c r="F146" s="392">
        <f t="shared" si="128"/>
        <v>76.470588235294116</v>
      </c>
      <c r="G146" s="558">
        <v>1905.7564</v>
      </c>
      <c r="H146" s="561">
        <f t="shared" ref="H146:H147" si="131">ROUND(G146/12*$B$3,2)</f>
        <v>1111.69</v>
      </c>
      <c r="I146" s="558">
        <f t="shared" ref="I146:I147" si="132">L146-K146</f>
        <v>1018.3951799999999</v>
      </c>
      <c r="J146" s="558">
        <f t="shared" si="126"/>
        <v>-93.294820000000186</v>
      </c>
      <c r="K146" s="558">
        <v>-37.322019999999995</v>
      </c>
      <c r="L146" s="558">
        <v>981.07315999999992</v>
      </c>
      <c r="M146" s="558">
        <f t="shared" si="130"/>
        <v>91.607838516133071</v>
      </c>
    </row>
    <row r="147" spans="1:13" s="25" customFormat="1" ht="30" customHeight="1" x14ac:dyDescent="0.25">
      <c r="A147" s="13">
        <v>1</v>
      </c>
      <c r="B147" s="47" t="s">
        <v>80</v>
      </c>
      <c r="C147" s="392">
        <v>389</v>
      </c>
      <c r="D147" s="393">
        <f>ROUND(C147/12*$B$3,0)</f>
        <v>227</v>
      </c>
      <c r="E147" s="392">
        <v>286</v>
      </c>
      <c r="F147" s="392">
        <f t="shared" si="128"/>
        <v>125.99118942731278</v>
      </c>
      <c r="G147" s="558">
        <v>707.14753999999994</v>
      </c>
      <c r="H147" s="561">
        <f t="shared" si="131"/>
        <v>412.5</v>
      </c>
      <c r="I147" s="558">
        <f t="shared" si="132"/>
        <v>543.23492999999996</v>
      </c>
      <c r="J147" s="558">
        <f t="shared" si="126"/>
        <v>130.73492999999996</v>
      </c>
      <c r="K147" s="558">
        <v>0</v>
      </c>
      <c r="L147" s="558">
        <v>543.23492999999996</v>
      </c>
      <c r="M147" s="558">
        <f t="shared" si="130"/>
        <v>131.69331636363634</v>
      </c>
    </row>
    <row r="148" spans="1:13" s="25" customFormat="1" ht="30" customHeight="1" x14ac:dyDescent="0.25">
      <c r="A148" s="13">
        <v>1</v>
      </c>
      <c r="B148" s="48" t="s">
        <v>112</v>
      </c>
      <c r="C148" s="392">
        <f>SUM(C149)</f>
        <v>1039</v>
      </c>
      <c r="D148" s="392">
        <f t="shared" ref="D148:L148" si="133">SUM(D149)</f>
        <v>606</v>
      </c>
      <c r="E148" s="392">
        <f t="shared" si="133"/>
        <v>62</v>
      </c>
      <c r="F148" s="392">
        <f t="shared" si="128"/>
        <v>10.231023102310232</v>
      </c>
      <c r="G148" s="560">
        <f t="shared" si="133"/>
        <v>701.59974999999997</v>
      </c>
      <c r="H148" s="560">
        <f t="shared" si="133"/>
        <v>409.27</v>
      </c>
      <c r="I148" s="560">
        <f t="shared" si="133"/>
        <v>99.961849999999998</v>
      </c>
      <c r="J148" s="560">
        <f t="shared" si="133"/>
        <v>-309.30814999999996</v>
      </c>
      <c r="K148" s="560">
        <f t="shared" si="133"/>
        <v>0</v>
      </c>
      <c r="L148" s="560">
        <f t="shared" si="133"/>
        <v>99.961849999999998</v>
      </c>
      <c r="M148" s="558">
        <f t="shared" si="130"/>
        <v>24.42442641776822</v>
      </c>
    </row>
    <row r="149" spans="1:13" s="25" customFormat="1" ht="30" customHeight="1" x14ac:dyDescent="0.25">
      <c r="A149" s="13">
        <v>1</v>
      </c>
      <c r="B149" s="47" t="s">
        <v>108</v>
      </c>
      <c r="C149" s="392">
        <v>1039</v>
      </c>
      <c r="D149" s="393">
        <f>ROUND(C149/12*$B$3,0)</f>
        <v>606</v>
      </c>
      <c r="E149" s="392">
        <v>62</v>
      </c>
      <c r="F149" s="392">
        <f t="shared" si="128"/>
        <v>10.231023102310232</v>
      </c>
      <c r="G149" s="558">
        <v>701.59974999999997</v>
      </c>
      <c r="H149" s="561">
        <f t="shared" ref="H149:H150" si="134">ROUND(G149/12*$B$3,2)</f>
        <v>409.27</v>
      </c>
      <c r="I149" s="558">
        <f t="shared" ref="I149:I150" si="135">L149-K149</f>
        <v>99.961849999999998</v>
      </c>
      <c r="J149" s="558">
        <f t="shared" si="126"/>
        <v>-309.30814999999996</v>
      </c>
      <c r="K149" s="558">
        <v>0</v>
      </c>
      <c r="L149" s="558">
        <v>99.961849999999998</v>
      </c>
      <c r="M149" s="558">
        <f t="shared" si="130"/>
        <v>24.42442641776822</v>
      </c>
    </row>
    <row r="150" spans="1:13" s="25" customFormat="1" ht="30" customHeight="1" thickBot="1" x14ac:dyDescent="0.3">
      <c r="A150" s="13"/>
      <c r="B150" s="285" t="s">
        <v>123</v>
      </c>
      <c r="C150" s="394">
        <v>720</v>
      </c>
      <c r="D150" s="421">
        <f>ROUND(C150/12*$B$3,0)</f>
        <v>420</v>
      </c>
      <c r="E150" s="394">
        <v>305</v>
      </c>
      <c r="F150" s="394">
        <f t="shared" si="128"/>
        <v>72.61904761904762</v>
      </c>
      <c r="G150" s="570">
        <v>700.71839999999997</v>
      </c>
      <c r="H150" s="573">
        <f t="shared" si="134"/>
        <v>408.75</v>
      </c>
      <c r="I150" s="558">
        <f t="shared" si="135"/>
        <v>297.09996000000001</v>
      </c>
      <c r="J150" s="570">
        <f t="shared" si="126"/>
        <v>-111.65003999999999</v>
      </c>
      <c r="K150" s="570">
        <v>-1.8799599999999999</v>
      </c>
      <c r="L150" s="570">
        <v>295.22000000000003</v>
      </c>
      <c r="M150" s="570">
        <f>I150/H150*100</f>
        <v>72.685005504587167</v>
      </c>
    </row>
    <row r="151" spans="1:13" s="25" customFormat="1" ht="17.25" customHeight="1" thickBot="1" x14ac:dyDescent="0.3">
      <c r="A151" s="13">
        <v>1</v>
      </c>
      <c r="B151" s="124" t="s">
        <v>3</v>
      </c>
      <c r="C151" s="450"/>
      <c r="D151" s="450"/>
      <c r="E151" s="450"/>
      <c r="F151" s="451"/>
      <c r="G151" s="615">
        <f t="shared" ref="G151:L151" si="136">G145+G148+G150</f>
        <v>4015.2220900000002</v>
      </c>
      <c r="H151" s="615">
        <f t="shared" si="136"/>
        <v>2342.21</v>
      </c>
      <c r="I151" s="615">
        <f t="shared" si="136"/>
        <v>1958.6919199999998</v>
      </c>
      <c r="J151" s="615">
        <f t="shared" si="136"/>
        <v>-383.51808000000017</v>
      </c>
      <c r="K151" s="615">
        <f t="shared" si="136"/>
        <v>-39.201979999999992</v>
      </c>
      <c r="L151" s="615">
        <f t="shared" si="136"/>
        <v>1919.4899399999999</v>
      </c>
      <c r="M151" s="579">
        <f t="shared" si="130"/>
        <v>83.625802980945323</v>
      </c>
    </row>
    <row r="152" spans="1:13" x14ac:dyDescent="0.25">
      <c r="A152" s="13">
        <v>1</v>
      </c>
      <c r="B152" s="146" t="s">
        <v>95</v>
      </c>
      <c r="C152" s="636"/>
      <c r="D152" s="636"/>
      <c r="E152" s="636"/>
      <c r="F152" s="636"/>
      <c r="G152" s="637"/>
      <c r="H152" s="637"/>
      <c r="I152" s="637"/>
      <c r="J152" s="637">
        <f t="shared" si="126"/>
        <v>0</v>
      </c>
      <c r="K152" s="637"/>
      <c r="L152" s="637"/>
      <c r="M152" s="637"/>
    </row>
    <row r="153" spans="1:13" ht="27.95" customHeight="1" x14ac:dyDescent="0.25">
      <c r="A153" s="13">
        <v>1</v>
      </c>
      <c r="B153" s="147" t="s">
        <v>120</v>
      </c>
      <c r="C153" s="638">
        <f t="shared" ref="C153:E155" si="137">C145+C132</f>
        <v>6904</v>
      </c>
      <c r="D153" s="638">
        <f t="shared" si="137"/>
        <v>4028</v>
      </c>
      <c r="E153" s="638">
        <f t="shared" si="137"/>
        <v>2880</v>
      </c>
      <c r="F153" s="638">
        <f>E153/D153*100</f>
        <v>71.499503475670309</v>
      </c>
      <c r="G153" s="639">
        <f t="shared" ref="G153:L155" si="138">SUM(G145,G132)</f>
        <v>11629.591699999999</v>
      </c>
      <c r="H153" s="639">
        <f t="shared" si="138"/>
        <v>6783.92</v>
      </c>
      <c r="I153" s="639">
        <f t="shared" si="138"/>
        <v>5962.1382100000001</v>
      </c>
      <c r="J153" s="639">
        <f t="shared" ref="J153" si="139">SUM(J145,J132)</f>
        <v>-821.78179000000057</v>
      </c>
      <c r="K153" s="639">
        <f t="shared" si="138"/>
        <v>-133.47780999999998</v>
      </c>
      <c r="L153" s="639">
        <f t="shared" si="138"/>
        <v>5828.6604000000007</v>
      </c>
      <c r="M153" s="639">
        <f>I153/H153*100</f>
        <v>87.886328405995357</v>
      </c>
    </row>
    <row r="154" spans="1:13" ht="27.95" customHeight="1" x14ac:dyDescent="0.25">
      <c r="A154" s="13">
        <v>1</v>
      </c>
      <c r="B154" s="148" t="s">
        <v>79</v>
      </c>
      <c r="C154" s="638">
        <f t="shared" si="137"/>
        <v>5211</v>
      </c>
      <c r="D154" s="638">
        <f t="shared" si="137"/>
        <v>3040</v>
      </c>
      <c r="E154" s="638">
        <f t="shared" si="137"/>
        <v>1777</v>
      </c>
      <c r="F154" s="638">
        <f>E154/D154*100</f>
        <v>58.453947368421055</v>
      </c>
      <c r="G154" s="639">
        <f t="shared" si="138"/>
        <v>7588.87806</v>
      </c>
      <c r="H154" s="639">
        <f t="shared" si="138"/>
        <v>4426.84</v>
      </c>
      <c r="I154" s="639">
        <f t="shared" si="138"/>
        <v>3343.8435599999998</v>
      </c>
      <c r="J154" s="639">
        <f t="shared" ref="J154" si="140">SUM(J146,J133)</f>
        <v>-1082.9964400000003</v>
      </c>
      <c r="K154" s="639">
        <f t="shared" si="138"/>
        <v>-113.22452999999999</v>
      </c>
      <c r="L154" s="639">
        <f t="shared" si="138"/>
        <v>3230.6190299999998</v>
      </c>
      <c r="M154" s="639">
        <f t="shared" ref="M154:M163" si="141">I154/H154*100</f>
        <v>75.535676916265317</v>
      </c>
    </row>
    <row r="155" spans="1:13" ht="27.95" customHeight="1" x14ac:dyDescent="0.25">
      <c r="A155" s="13">
        <v>1</v>
      </c>
      <c r="B155" s="148" t="s">
        <v>80</v>
      </c>
      <c r="C155" s="638">
        <f t="shared" si="137"/>
        <v>1490</v>
      </c>
      <c r="D155" s="638">
        <f t="shared" si="137"/>
        <v>869</v>
      </c>
      <c r="E155" s="638">
        <f t="shared" si="137"/>
        <v>984</v>
      </c>
      <c r="F155" s="638">
        <f>E155/D155*100</f>
        <v>113.23360184119677</v>
      </c>
      <c r="G155" s="639">
        <f t="shared" si="138"/>
        <v>2708.6113999999998</v>
      </c>
      <c r="H155" s="639">
        <f t="shared" si="138"/>
        <v>1580.02</v>
      </c>
      <c r="I155" s="639">
        <f t="shared" si="138"/>
        <v>1837.4071300000001</v>
      </c>
      <c r="J155" s="639">
        <f t="shared" ref="J155" si="142">SUM(J147,J134)</f>
        <v>257.38712999999996</v>
      </c>
      <c r="K155" s="639">
        <f t="shared" si="138"/>
        <v>-19.597069999999999</v>
      </c>
      <c r="L155" s="639">
        <f t="shared" si="138"/>
        <v>1817.8100599999998</v>
      </c>
      <c r="M155" s="639">
        <f t="shared" si="141"/>
        <v>116.29011847951291</v>
      </c>
    </row>
    <row r="156" spans="1:13" ht="27.95" customHeight="1" x14ac:dyDescent="0.25">
      <c r="A156" s="13">
        <v>1</v>
      </c>
      <c r="B156" s="148" t="s">
        <v>114</v>
      </c>
      <c r="C156" s="638">
        <f t="shared" ref="C156:E157" si="143">C135</f>
        <v>54</v>
      </c>
      <c r="D156" s="638">
        <f t="shared" si="143"/>
        <v>32</v>
      </c>
      <c r="E156" s="638">
        <f t="shared" si="143"/>
        <v>59</v>
      </c>
      <c r="F156" s="638">
        <f>E156/D156*100</f>
        <v>184.375</v>
      </c>
      <c r="G156" s="639">
        <f t="shared" ref="G156:L157" si="144">G135</f>
        <v>354.35232000000002</v>
      </c>
      <c r="H156" s="639">
        <f t="shared" si="144"/>
        <v>206.71</v>
      </c>
      <c r="I156" s="639">
        <f t="shared" si="144"/>
        <v>387.16272000000004</v>
      </c>
      <c r="J156" s="639">
        <f t="shared" ref="J156" si="145">J135</f>
        <v>180.45272000000003</v>
      </c>
      <c r="K156" s="639">
        <f t="shared" si="144"/>
        <v>0</v>
      </c>
      <c r="L156" s="639">
        <f t="shared" si="144"/>
        <v>387.16272000000004</v>
      </c>
      <c r="M156" s="639">
        <f t="shared" si="141"/>
        <v>187.29752793769049</v>
      </c>
    </row>
    <row r="157" spans="1:13" ht="27.95" customHeight="1" x14ac:dyDescent="0.25">
      <c r="A157" s="13">
        <v>1</v>
      </c>
      <c r="B157" s="148" t="s">
        <v>115</v>
      </c>
      <c r="C157" s="638">
        <f t="shared" si="143"/>
        <v>149</v>
      </c>
      <c r="D157" s="638">
        <f t="shared" si="143"/>
        <v>87</v>
      </c>
      <c r="E157" s="638">
        <f t="shared" si="143"/>
        <v>60</v>
      </c>
      <c r="F157" s="638">
        <f>E157/D157*100</f>
        <v>68.965517241379317</v>
      </c>
      <c r="G157" s="639">
        <f t="shared" si="144"/>
        <v>977.74992000000009</v>
      </c>
      <c r="H157" s="639">
        <f t="shared" si="144"/>
        <v>570.35</v>
      </c>
      <c r="I157" s="639">
        <f t="shared" si="144"/>
        <v>393.72479999999996</v>
      </c>
      <c r="J157" s="639">
        <f t="shared" ref="J157" si="146">J136</f>
        <v>-176.62520000000006</v>
      </c>
      <c r="K157" s="639">
        <f t="shared" si="144"/>
        <v>-0.65621000000000007</v>
      </c>
      <c r="L157" s="639">
        <f t="shared" si="144"/>
        <v>393.06858999999997</v>
      </c>
      <c r="M157" s="639">
        <f t="shared" si="141"/>
        <v>69.032138160778459</v>
      </c>
    </row>
    <row r="158" spans="1:13" ht="27.95" customHeight="1" x14ac:dyDescent="0.25">
      <c r="A158" s="13">
        <v>1</v>
      </c>
      <c r="B158" s="147" t="s">
        <v>112</v>
      </c>
      <c r="C158" s="638">
        <f t="shared" ref="C158:L158" si="147">SUM(C148,C137)</f>
        <v>10779</v>
      </c>
      <c r="D158" s="638">
        <f t="shared" si="147"/>
        <v>6287</v>
      </c>
      <c r="E158" s="638">
        <f t="shared" si="147"/>
        <v>2009</v>
      </c>
      <c r="F158" s="638">
        <f t="shared" si="147"/>
        <v>44.503158289777225</v>
      </c>
      <c r="G158" s="639">
        <f t="shared" si="147"/>
        <v>19697.953150000001</v>
      </c>
      <c r="H158" s="639">
        <f t="shared" si="147"/>
        <v>11490.48</v>
      </c>
      <c r="I158" s="639">
        <f t="shared" si="147"/>
        <v>3935.0245699999996</v>
      </c>
      <c r="J158" s="639">
        <f t="shared" ref="J158" si="148">SUM(J148,J137)</f>
        <v>-7555.4554299999991</v>
      </c>
      <c r="K158" s="639">
        <f t="shared" si="147"/>
        <v>0</v>
      </c>
      <c r="L158" s="639">
        <f t="shared" si="147"/>
        <v>3935.0245699999996</v>
      </c>
      <c r="M158" s="639">
        <f t="shared" si="141"/>
        <v>34.24595465115469</v>
      </c>
    </row>
    <row r="159" spans="1:13" ht="27.95" customHeight="1" x14ac:dyDescent="0.25">
      <c r="A159" s="13">
        <v>1</v>
      </c>
      <c r="B159" s="148" t="s">
        <v>108</v>
      </c>
      <c r="C159" s="638">
        <f t="shared" ref="C159:L159" si="149">SUM(C149,C138)</f>
        <v>4859</v>
      </c>
      <c r="D159" s="638">
        <f t="shared" si="149"/>
        <v>2834</v>
      </c>
      <c r="E159" s="638">
        <f t="shared" si="149"/>
        <v>430</v>
      </c>
      <c r="F159" s="638">
        <f t="shared" si="149"/>
        <v>26.748078757606464</v>
      </c>
      <c r="G159" s="639">
        <f t="shared" si="149"/>
        <v>4051.7547500000001</v>
      </c>
      <c r="H159" s="639">
        <f t="shared" si="149"/>
        <v>2363.5299999999997</v>
      </c>
      <c r="I159" s="639">
        <f t="shared" si="149"/>
        <v>707.54008999999996</v>
      </c>
      <c r="J159" s="639">
        <f t="shared" ref="J159" si="150">SUM(J149,J138)</f>
        <v>-1655.9899099999998</v>
      </c>
      <c r="K159" s="639">
        <f t="shared" si="149"/>
        <v>0</v>
      </c>
      <c r="L159" s="639">
        <f t="shared" si="149"/>
        <v>707.54008999999996</v>
      </c>
      <c r="M159" s="639">
        <f t="shared" si="141"/>
        <v>29.935735531175826</v>
      </c>
    </row>
    <row r="160" spans="1:13" ht="60" x14ac:dyDescent="0.25">
      <c r="A160" s="13">
        <v>1</v>
      </c>
      <c r="B160" s="148" t="s">
        <v>81</v>
      </c>
      <c r="C160" s="638">
        <f t="shared" ref="C160:L160" si="151">C139</f>
        <v>5200</v>
      </c>
      <c r="D160" s="638">
        <f t="shared" si="151"/>
        <v>3033</v>
      </c>
      <c r="E160" s="638">
        <f t="shared" si="151"/>
        <v>1167</v>
      </c>
      <c r="F160" s="638">
        <f t="shared" si="151"/>
        <v>38.476755687438178</v>
      </c>
      <c r="G160" s="639">
        <f t="shared" si="151"/>
        <v>14877.512000000001</v>
      </c>
      <c r="H160" s="639">
        <f t="shared" si="151"/>
        <v>8678.5499999999993</v>
      </c>
      <c r="I160" s="639">
        <f t="shared" si="151"/>
        <v>2780.5246399999996</v>
      </c>
      <c r="J160" s="639">
        <f t="shared" ref="J160" si="152">J139</f>
        <v>-5898.0253599999996</v>
      </c>
      <c r="K160" s="639">
        <f t="shared" si="151"/>
        <v>0</v>
      </c>
      <c r="L160" s="639">
        <f t="shared" si="151"/>
        <v>2780.5246399999996</v>
      </c>
      <c r="M160" s="639">
        <f t="shared" si="141"/>
        <v>32.039046154023424</v>
      </c>
    </row>
    <row r="161" spans="1:13" ht="45" x14ac:dyDescent="0.25">
      <c r="A161" s="13">
        <v>1</v>
      </c>
      <c r="B161" s="148" t="s">
        <v>109</v>
      </c>
      <c r="C161" s="638">
        <f t="shared" ref="C161:L161" si="153">C140</f>
        <v>720</v>
      </c>
      <c r="D161" s="638">
        <f t="shared" si="153"/>
        <v>420</v>
      </c>
      <c r="E161" s="638">
        <f t="shared" si="153"/>
        <v>412</v>
      </c>
      <c r="F161" s="638">
        <f t="shared" si="153"/>
        <v>98.095238095238088</v>
      </c>
      <c r="G161" s="639">
        <f t="shared" si="153"/>
        <v>768.68639999999994</v>
      </c>
      <c r="H161" s="639">
        <f t="shared" si="153"/>
        <v>448.4</v>
      </c>
      <c r="I161" s="639">
        <f t="shared" si="153"/>
        <v>446.95984000000004</v>
      </c>
      <c r="J161" s="639">
        <f t="shared" ref="J161" si="154">J140</f>
        <v>-1.4401599999999348</v>
      </c>
      <c r="K161" s="639">
        <f t="shared" si="153"/>
        <v>0</v>
      </c>
      <c r="L161" s="639">
        <f t="shared" si="153"/>
        <v>446.95984000000004</v>
      </c>
      <c r="M161" s="639">
        <f t="shared" si="141"/>
        <v>99.678822479928655</v>
      </c>
    </row>
    <row r="162" spans="1:13" ht="35.25" customHeight="1" x14ac:dyDescent="0.25">
      <c r="A162" s="13"/>
      <c r="B162" s="276" t="s">
        <v>123</v>
      </c>
      <c r="C162" s="640">
        <f t="shared" ref="C162:E163" si="155">SUM(C150,C141)</f>
        <v>5820</v>
      </c>
      <c r="D162" s="640">
        <f t="shared" si="155"/>
        <v>3395</v>
      </c>
      <c r="E162" s="640">
        <f t="shared" si="155"/>
        <v>3449</v>
      </c>
      <c r="F162" s="641">
        <f>F141</f>
        <v>105.68067226890756</v>
      </c>
      <c r="G162" s="640">
        <f t="shared" ref="G162:L163" si="156">SUM(G150,G141)</f>
        <v>5664.1403999999993</v>
      </c>
      <c r="H162" s="640">
        <f t="shared" si="156"/>
        <v>3304.08</v>
      </c>
      <c r="I162" s="640">
        <f t="shared" si="156"/>
        <v>3364.6870900000004</v>
      </c>
      <c r="J162" s="640">
        <f t="shared" ref="J162" si="157">SUM(J150,J141)</f>
        <v>60.607090000000426</v>
      </c>
      <c r="K162" s="640">
        <f t="shared" si="156"/>
        <v>-32.147090000000006</v>
      </c>
      <c r="L162" s="640">
        <f t="shared" si="156"/>
        <v>3332.54</v>
      </c>
      <c r="M162" s="642">
        <f t="shared" si="141"/>
        <v>101.83431060991262</v>
      </c>
    </row>
    <row r="163" spans="1:13" x14ac:dyDescent="0.25">
      <c r="A163" s="13">
        <v>1</v>
      </c>
      <c r="B163" s="184" t="s">
        <v>106</v>
      </c>
      <c r="C163" s="643">
        <f t="shared" si="155"/>
        <v>0</v>
      </c>
      <c r="D163" s="643">
        <f t="shared" si="155"/>
        <v>0</v>
      </c>
      <c r="E163" s="643">
        <f t="shared" si="155"/>
        <v>0</v>
      </c>
      <c r="F163" s="643">
        <f>SUM(F151,F142)</f>
        <v>0</v>
      </c>
      <c r="G163" s="644">
        <f t="shared" si="156"/>
        <v>36991.685250000002</v>
      </c>
      <c r="H163" s="644">
        <f t="shared" si="156"/>
        <v>21578.479999999996</v>
      </c>
      <c r="I163" s="644">
        <f t="shared" si="156"/>
        <v>13261.849869999998</v>
      </c>
      <c r="J163" s="644">
        <f t="shared" ref="J163" si="158">SUM(J151,J142)</f>
        <v>-8316.6301299999996</v>
      </c>
      <c r="K163" s="644">
        <f t="shared" si="156"/>
        <v>-165.6249</v>
      </c>
      <c r="L163" s="644">
        <f t="shared" si="156"/>
        <v>13096.224969999999</v>
      </c>
      <c r="M163" s="644">
        <f t="shared" si="141"/>
        <v>61.458684161256961</v>
      </c>
    </row>
    <row r="164" spans="1:13" ht="15.75" thickBot="1" x14ac:dyDescent="0.3">
      <c r="A164" s="13">
        <v>1</v>
      </c>
      <c r="B164" s="145" t="s">
        <v>6</v>
      </c>
      <c r="C164" s="645"/>
      <c r="D164" s="645"/>
      <c r="E164" s="646"/>
      <c r="F164" s="645"/>
      <c r="G164" s="647"/>
      <c r="H164" s="647"/>
      <c r="I164" s="648"/>
      <c r="J164" s="648">
        <f t="shared" si="126"/>
        <v>0</v>
      </c>
      <c r="K164" s="648"/>
      <c r="L164" s="648"/>
      <c r="M164" s="647"/>
    </row>
    <row r="165" spans="1:13" ht="50.25" customHeight="1" x14ac:dyDescent="0.25">
      <c r="A165" s="13">
        <v>1</v>
      </c>
      <c r="B165" s="86" t="s">
        <v>53</v>
      </c>
      <c r="C165" s="649"/>
      <c r="D165" s="558"/>
      <c r="E165" s="558"/>
      <c r="F165" s="649"/>
      <c r="G165" s="558"/>
      <c r="H165" s="558"/>
      <c r="I165" s="558"/>
      <c r="J165" s="558"/>
      <c r="K165" s="558"/>
      <c r="L165" s="558"/>
      <c r="M165" s="558"/>
    </row>
    <row r="166" spans="1:13" s="25" customFormat="1" ht="30" x14ac:dyDescent="0.25">
      <c r="A166" s="13">
        <v>1</v>
      </c>
      <c r="B166" s="48" t="s">
        <v>120</v>
      </c>
      <c r="C166" s="392">
        <f>SUM(C167:C170)</f>
        <v>4474</v>
      </c>
      <c r="D166" s="392">
        <f>SUM(D167:D170)</f>
        <v>2609</v>
      </c>
      <c r="E166" s="392">
        <f>SUM(E167:E170)</f>
        <v>1529</v>
      </c>
      <c r="F166" s="392">
        <f>E166/D166*100</f>
        <v>58.60482943656573</v>
      </c>
      <c r="G166" s="558">
        <f t="shared" ref="G166:L166" si="159">SUM(G167:G170)</f>
        <v>7122.4394800000009</v>
      </c>
      <c r="H166" s="558">
        <f t="shared" si="159"/>
        <v>4154.75</v>
      </c>
      <c r="I166" s="558">
        <f t="shared" si="159"/>
        <v>3667.3459800000005</v>
      </c>
      <c r="J166" s="558">
        <f t="shared" si="159"/>
        <v>-487.4040199999996</v>
      </c>
      <c r="K166" s="558">
        <f t="shared" si="159"/>
        <v>-137.39518000000001</v>
      </c>
      <c r="L166" s="558">
        <f t="shared" si="159"/>
        <v>3529.9508000000001</v>
      </c>
      <c r="M166" s="558">
        <f t="shared" ref="M166:M176" si="160">I166/H166*100</f>
        <v>88.268752151152313</v>
      </c>
    </row>
    <row r="167" spans="1:13" s="25" customFormat="1" ht="30" x14ac:dyDescent="0.25">
      <c r="A167" s="13">
        <v>1</v>
      </c>
      <c r="B167" s="47" t="s">
        <v>79</v>
      </c>
      <c r="C167" s="392">
        <v>3355</v>
      </c>
      <c r="D167" s="393">
        <f t="shared" ref="D167:D174" si="161">ROUND(C167/12*$B$3,0)</f>
        <v>1957</v>
      </c>
      <c r="E167" s="392">
        <v>958</v>
      </c>
      <c r="F167" s="392">
        <f>E167/D167*100</f>
        <v>48.952478283086357</v>
      </c>
      <c r="G167" s="558">
        <v>4272.2483000000002</v>
      </c>
      <c r="H167" s="561">
        <f t="shared" ref="H167:H170" si="162">ROUND(G167/12*$B$3,2)</f>
        <v>2492.14</v>
      </c>
      <c r="I167" s="558">
        <f t="shared" ref="I167:I175" si="163">L167-K167</f>
        <v>1992.5689500000003</v>
      </c>
      <c r="J167" s="558">
        <f t="shared" si="126"/>
        <v>-499.57104999999956</v>
      </c>
      <c r="K167" s="558">
        <v>-119.88813</v>
      </c>
      <c r="L167" s="558">
        <v>1872.6808200000003</v>
      </c>
      <c r="M167" s="558">
        <f t="shared" si="160"/>
        <v>79.954133796656706</v>
      </c>
    </row>
    <row r="168" spans="1:13" s="25" customFormat="1" ht="35.1" customHeight="1" x14ac:dyDescent="0.25">
      <c r="A168" s="13">
        <v>1</v>
      </c>
      <c r="B168" s="47" t="s">
        <v>80</v>
      </c>
      <c r="C168" s="392">
        <v>947</v>
      </c>
      <c r="D168" s="393">
        <f t="shared" si="161"/>
        <v>552</v>
      </c>
      <c r="E168" s="392">
        <v>441</v>
      </c>
      <c r="F168" s="392">
        <f>E168/D168*100</f>
        <v>79.891304347826093</v>
      </c>
      <c r="G168" s="558">
        <v>1721.51342</v>
      </c>
      <c r="H168" s="561">
        <f t="shared" si="162"/>
        <v>1004.22</v>
      </c>
      <c r="I168" s="558">
        <f t="shared" si="163"/>
        <v>821.70663000000002</v>
      </c>
      <c r="J168" s="558">
        <f t="shared" si="126"/>
        <v>-182.51337000000001</v>
      </c>
      <c r="K168" s="558">
        <v>-17.50705</v>
      </c>
      <c r="L168" s="558">
        <v>804.19957999999997</v>
      </c>
      <c r="M168" s="558">
        <f t="shared" si="160"/>
        <v>81.825359980880691</v>
      </c>
    </row>
    <row r="169" spans="1:13" s="25" customFormat="1" ht="45" x14ac:dyDescent="0.25">
      <c r="A169" s="13">
        <v>1</v>
      </c>
      <c r="B169" s="47" t="s">
        <v>114</v>
      </c>
      <c r="C169" s="392">
        <v>17</v>
      </c>
      <c r="D169" s="393">
        <f t="shared" si="161"/>
        <v>10</v>
      </c>
      <c r="E169" s="392">
        <v>15</v>
      </c>
      <c r="F169" s="392">
        <f>E169/D169*100</f>
        <v>150</v>
      </c>
      <c r="G169" s="558">
        <v>111.55536000000001</v>
      </c>
      <c r="H169" s="561">
        <f t="shared" si="162"/>
        <v>65.069999999999993</v>
      </c>
      <c r="I169" s="558">
        <f t="shared" si="163"/>
        <v>98.431200000000004</v>
      </c>
      <c r="J169" s="558">
        <f t="shared" si="126"/>
        <v>33.361200000000011</v>
      </c>
      <c r="K169" s="558">
        <v>0</v>
      </c>
      <c r="L169" s="558">
        <v>98.431200000000004</v>
      </c>
      <c r="M169" s="558">
        <f t="shared" si="160"/>
        <v>151.2697095435685</v>
      </c>
    </row>
    <row r="170" spans="1:13" s="25" customFormat="1" ht="30" x14ac:dyDescent="0.25">
      <c r="A170" s="13">
        <v>1</v>
      </c>
      <c r="B170" s="47" t="s">
        <v>115</v>
      </c>
      <c r="C170" s="392">
        <v>155</v>
      </c>
      <c r="D170" s="393">
        <f t="shared" si="161"/>
        <v>90</v>
      </c>
      <c r="E170" s="392">
        <v>115</v>
      </c>
      <c r="F170" s="392">
        <f>E170/D170*100</f>
        <v>127.77777777777777</v>
      </c>
      <c r="G170" s="558">
        <v>1017.1224</v>
      </c>
      <c r="H170" s="561">
        <f t="shared" si="162"/>
        <v>593.32000000000005</v>
      </c>
      <c r="I170" s="558">
        <f t="shared" si="163"/>
        <v>754.63919999999996</v>
      </c>
      <c r="J170" s="558">
        <f t="shared" si="126"/>
        <v>161.31919999999991</v>
      </c>
      <c r="K170" s="558">
        <v>0</v>
      </c>
      <c r="L170" s="558">
        <v>754.63919999999996</v>
      </c>
      <c r="M170" s="558">
        <f>I170/H170*100</f>
        <v>127.1892402076451</v>
      </c>
    </row>
    <row r="171" spans="1:13" s="25" customFormat="1" ht="30" x14ac:dyDescent="0.25">
      <c r="A171" s="13">
        <v>1</v>
      </c>
      <c r="B171" s="48" t="s">
        <v>112</v>
      </c>
      <c r="C171" s="392">
        <f>SUM(C172:C174)</f>
        <v>6265</v>
      </c>
      <c r="D171" s="392">
        <f>SUM(D172:D174)</f>
        <v>3655</v>
      </c>
      <c r="E171" s="392">
        <f>SUM(E172:E174)</f>
        <v>664</v>
      </c>
      <c r="F171" s="392">
        <f t="shared" ref="F171:F174" si="164">E171/D171*100</f>
        <v>18.16689466484268</v>
      </c>
      <c r="G171" s="560">
        <f t="shared" ref="G171:L171" si="165">SUM(G172:G174)</f>
        <v>12448.986249999998</v>
      </c>
      <c r="H171" s="560">
        <f t="shared" si="165"/>
        <v>7261.9100000000008</v>
      </c>
      <c r="I171" s="560">
        <f t="shared" si="165"/>
        <v>926.40325999999982</v>
      </c>
      <c r="J171" s="560">
        <f t="shared" si="165"/>
        <v>-6335.5067399999998</v>
      </c>
      <c r="K171" s="560">
        <f t="shared" si="165"/>
        <v>-124.92986999999999</v>
      </c>
      <c r="L171" s="560">
        <f t="shared" si="165"/>
        <v>801.47338999999988</v>
      </c>
      <c r="M171" s="558">
        <f t="shared" si="160"/>
        <v>12.757019296576241</v>
      </c>
    </row>
    <row r="172" spans="1:13" s="25" customFormat="1" ht="30" x14ac:dyDescent="0.25">
      <c r="A172" s="13">
        <v>1</v>
      </c>
      <c r="B172" s="47" t="s">
        <v>108</v>
      </c>
      <c r="C172" s="392">
        <v>2265</v>
      </c>
      <c r="D172" s="393">
        <f>ROUND(C172/12*$B$3,0)</f>
        <v>1321</v>
      </c>
      <c r="E172" s="392">
        <v>12</v>
      </c>
      <c r="F172" s="392">
        <f t="shared" si="164"/>
        <v>0.90840272520817567</v>
      </c>
      <c r="G172" s="558">
        <v>1901.4662499999999</v>
      </c>
      <c r="H172" s="561">
        <f t="shared" ref="H172:H175" si="166">ROUND(G172/12*$B$3,2)</f>
        <v>1109.19</v>
      </c>
      <c r="I172" s="558">
        <f t="shared" si="163"/>
        <v>19.841189999999997</v>
      </c>
      <c r="J172" s="558">
        <f t="shared" si="126"/>
        <v>-1089.34881</v>
      </c>
      <c r="K172" s="558">
        <v>0</v>
      </c>
      <c r="L172" s="558">
        <v>19.841189999999997</v>
      </c>
      <c r="M172" s="558">
        <f t="shared" si="160"/>
        <v>1.7887999350877666</v>
      </c>
    </row>
    <row r="173" spans="1:13" s="25" customFormat="1" ht="64.5" customHeight="1" x14ac:dyDescent="0.25">
      <c r="A173" s="13">
        <v>1</v>
      </c>
      <c r="B173" s="47" t="s">
        <v>119</v>
      </c>
      <c r="C173" s="392">
        <v>3500</v>
      </c>
      <c r="D173" s="393">
        <f t="shared" si="161"/>
        <v>2042</v>
      </c>
      <c r="E173" s="392">
        <v>296</v>
      </c>
      <c r="F173" s="392">
        <f t="shared" si="164"/>
        <v>14.495592556317336</v>
      </c>
      <c r="G173" s="558">
        <v>10013.709999999999</v>
      </c>
      <c r="H173" s="561">
        <f t="shared" si="166"/>
        <v>5841.33</v>
      </c>
      <c r="I173" s="558">
        <f t="shared" si="163"/>
        <v>579.49358999999993</v>
      </c>
      <c r="J173" s="558">
        <f t="shared" si="126"/>
        <v>-5261.8364099999999</v>
      </c>
      <c r="K173" s="558">
        <v>-123.21804999999999</v>
      </c>
      <c r="L173" s="558">
        <v>456.27553999999998</v>
      </c>
      <c r="M173" s="558">
        <f t="shared" si="160"/>
        <v>9.920576135914251</v>
      </c>
    </row>
    <row r="174" spans="1:13" s="25" customFormat="1" ht="45" x14ac:dyDescent="0.25">
      <c r="A174" s="13">
        <v>1</v>
      </c>
      <c r="B174" s="47" t="s">
        <v>109</v>
      </c>
      <c r="C174" s="392">
        <v>500</v>
      </c>
      <c r="D174" s="393">
        <f t="shared" si="161"/>
        <v>292</v>
      </c>
      <c r="E174" s="392">
        <v>356</v>
      </c>
      <c r="F174" s="392">
        <f t="shared" si="164"/>
        <v>121.91780821917808</v>
      </c>
      <c r="G174" s="558">
        <v>533.80999999999995</v>
      </c>
      <c r="H174" s="561">
        <f t="shared" si="166"/>
        <v>311.39</v>
      </c>
      <c r="I174" s="558">
        <f t="shared" si="163"/>
        <v>327.06847999999997</v>
      </c>
      <c r="J174" s="558">
        <f t="shared" si="126"/>
        <v>15.678479999999979</v>
      </c>
      <c r="K174" s="558">
        <v>-1.7118199999999999</v>
      </c>
      <c r="L174" s="558">
        <v>325.35665999999998</v>
      </c>
      <c r="M174" s="558">
        <f t="shared" si="160"/>
        <v>105.03499791258551</v>
      </c>
    </row>
    <row r="175" spans="1:13" s="25" customFormat="1" ht="35.1" customHeight="1" thickBot="1" x14ac:dyDescent="0.3">
      <c r="A175" s="13"/>
      <c r="B175" s="285" t="s">
        <v>123</v>
      </c>
      <c r="C175" s="394">
        <v>7150</v>
      </c>
      <c r="D175" s="421">
        <f>ROUND(C175/12*$B$3,0)</f>
        <v>4171</v>
      </c>
      <c r="E175" s="394">
        <v>3482</v>
      </c>
      <c r="F175" s="394">
        <f>E175/D175*100</f>
        <v>83.481179573243821</v>
      </c>
      <c r="G175" s="570">
        <v>6958.5230000000001</v>
      </c>
      <c r="H175" s="573">
        <f t="shared" si="166"/>
        <v>4059.14</v>
      </c>
      <c r="I175" s="558">
        <f t="shared" si="163"/>
        <v>3401.4028800000001</v>
      </c>
      <c r="J175" s="570">
        <f t="shared" si="126"/>
        <v>-657.73711999999978</v>
      </c>
      <c r="K175" s="570">
        <v>-3.8928799999999999</v>
      </c>
      <c r="L175" s="570">
        <v>3397.51</v>
      </c>
      <c r="M175" s="570">
        <f>I175/H175*100</f>
        <v>83.796145981661141</v>
      </c>
    </row>
    <row r="176" spans="1:13" s="8" customFormat="1" ht="15.75" thickBot="1" x14ac:dyDescent="0.3">
      <c r="A176" s="13">
        <v>1</v>
      </c>
      <c r="B176" s="76" t="s">
        <v>3</v>
      </c>
      <c r="C176" s="450"/>
      <c r="D176" s="450"/>
      <c r="E176" s="450"/>
      <c r="F176" s="450"/>
      <c r="G176" s="579">
        <f t="shared" ref="G176:L176" si="167">G171+G166+G175</f>
        <v>26529.94873</v>
      </c>
      <c r="H176" s="579">
        <f t="shared" si="167"/>
        <v>15475.8</v>
      </c>
      <c r="I176" s="579">
        <f t="shared" si="167"/>
        <v>7995.1521200000007</v>
      </c>
      <c r="J176" s="579">
        <f t="shared" si="167"/>
        <v>-7480.6478799999995</v>
      </c>
      <c r="K176" s="579">
        <f t="shared" si="167"/>
        <v>-266.21793000000002</v>
      </c>
      <c r="L176" s="579">
        <f t="shared" si="167"/>
        <v>7728.9341899999999</v>
      </c>
      <c r="M176" s="579">
        <f t="shared" si="160"/>
        <v>51.662286408457078</v>
      </c>
    </row>
    <row r="177" spans="1:250" ht="15" customHeight="1" x14ac:dyDescent="0.25">
      <c r="A177" s="13">
        <v>1</v>
      </c>
      <c r="B177" s="154" t="s">
        <v>96</v>
      </c>
      <c r="C177" s="650"/>
      <c r="D177" s="650"/>
      <c r="E177" s="650"/>
      <c r="F177" s="650"/>
      <c r="G177" s="651"/>
      <c r="H177" s="651"/>
      <c r="I177" s="651"/>
      <c r="J177" s="651">
        <f t="shared" si="126"/>
        <v>0</v>
      </c>
      <c r="K177" s="651"/>
      <c r="L177" s="651"/>
      <c r="M177" s="651"/>
    </row>
    <row r="178" spans="1:250" s="6" customFormat="1" ht="30" x14ac:dyDescent="0.25">
      <c r="A178" s="13">
        <v>1</v>
      </c>
      <c r="B178" s="126" t="s">
        <v>120</v>
      </c>
      <c r="C178" s="652">
        <f t="shared" ref="C178:M178" si="168">C166</f>
        <v>4474</v>
      </c>
      <c r="D178" s="652">
        <f t="shared" si="168"/>
        <v>2609</v>
      </c>
      <c r="E178" s="652">
        <f t="shared" si="168"/>
        <v>1529</v>
      </c>
      <c r="F178" s="652">
        <f t="shared" si="168"/>
        <v>58.60482943656573</v>
      </c>
      <c r="G178" s="653">
        <f t="shared" si="168"/>
        <v>7122.4394800000009</v>
      </c>
      <c r="H178" s="653">
        <f t="shared" si="168"/>
        <v>4154.75</v>
      </c>
      <c r="I178" s="653">
        <f t="shared" si="168"/>
        <v>3667.3459800000005</v>
      </c>
      <c r="J178" s="653">
        <f t="shared" ref="J178" si="169">J166</f>
        <v>-487.4040199999996</v>
      </c>
      <c r="K178" s="653">
        <f t="shared" si="168"/>
        <v>-137.39518000000001</v>
      </c>
      <c r="L178" s="653">
        <f t="shared" si="168"/>
        <v>3529.9508000000001</v>
      </c>
      <c r="M178" s="653">
        <f t="shared" si="168"/>
        <v>88.268752151152313</v>
      </c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</row>
    <row r="179" spans="1:250" s="6" customFormat="1" ht="30" x14ac:dyDescent="0.25">
      <c r="A179" s="13">
        <v>1</v>
      </c>
      <c r="B179" s="125" t="s">
        <v>79</v>
      </c>
      <c r="C179" s="652">
        <f t="shared" ref="C179:M179" si="170">C167</f>
        <v>3355</v>
      </c>
      <c r="D179" s="652">
        <f t="shared" si="170"/>
        <v>1957</v>
      </c>
      <c r="E179" s="652">
        <f t="shared" si="170"/>
        <v>958</v>
      </c>
      <c r="F179" s="652">
        <f t="shared" si="170"/>
        <v>48.952478283086357</v>
      </c>
      <c r="G179" s="653">
        <f t="shared" si="170"/>
        <v>4272.2483000000002</v>
      </c>
      <c r="H179" s="653">
        <f t="shared" si="170"/>
        <v>2492.14</v>
      </c>
      <c r="I179" s="653">
        <f t="shared" si="170"/>
        <v>1992.5689500000003</v>
      </c>
      <c r="J179" s="653">
        <f t="shared" ref="J179" si="171">J167</f>
        <v>-499.57104999999956</v>
      </c>
      <c r="K179" s="653">
        <f t="shared" si="170"/>
        <v>-119.88813</v>
      </c>
      <c r="L179" s="653">
        <f t="shared" si="170"/>
        <v>1872.6808200000003</v>
      </c>
      <c r="M179" s="653">
        <f t="shared" si="170"/>
        <v>79.954133796656706</v>
      </c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</row>
    <row r="180" spans="1:250" s="6" customFormat="1" ht="30" x14ac:dyDescent="0.25">
      <c r="A180" s="13">
        <v>1</v>
      </c>
      <c r="B180" s="125" t="s">
        <v>80</v>
      </c>
      <c r="C180" s="652">
        <f t="shared" ref="C180:M180" si="172">C168</f>
        <v>947</v>
      </c>
      <c r="D180" s="652">
        <f t="shared" si="172"/>
        <v>552</v>
      </c>
      <c r="E180" s="652">
        <f t="shared" si="172"/>
        <v>441</v>
      </c>
      <c r="F180" s="652">
        <f t="shared" si="172"/>
        <v>79.891304347826093</v>
      </c>
      <c r="G180" s="653">
        <f t="shared" si="172"/>
        <v>1721.51342</v>
      </c>
      <c r="H180" s="653">
        <f t="shared" si="172"/>
        <v>1004.22</v>
      </c>
      <c r="I180" s="653">
        <f t="shared" si="172"/>
        <v>821.70663000000002</v>
      </c>
      <c r="J180" s="653">
        <f t="shared" ref="J180" si="173">J168</f>
        <v>-182.51337000000001</v>
      </c>
      <c r="K180" s="653">
        <f t="shared" si="172"/>
        <v>-17.50705</v>
      </c>
      <c r="L180" s="653">
        <f t="shared" si="172"/>
        <v>804.19957999999997</v>
      </c>
      <c r="M180" s="653">
        <f t="shared" si="172"/>
        <v>81.825359980880691</v>
      </c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</row>
    <row r="181" spans="1:250" s="6" customFormat="1" ht="45" x14ac:dyDescent="0.25">
      <c r="A181" s="13">
        <v>1</v>
      </c>
      <c r="B181" s="125" t="s">
        <v>114</v>
      </c>
      <c r="C181" s="652">
        <f t="shared" ref="C181:M181" si="174">C169</f>
        <v>17</v>
      </c>
      <c r="D181" s="652">
        <f t="shared" si="174"/>
        <v>10</v>
      </c>
      <c r="E181" s="652">
        <f t="shared" si="174"/>
        <v>15</v>
      </c>
      <c r="F181" s="652">
        <f t="shared" si="174"/>
        <v>150</v>
      </c>
      <c r="G181" s="653">
        <f t="shared" si="174"/>
        <v>111.55536000000001</v>
      </c>
      <c r="H181" s="653">
        <f t="shared" si="174"/>
        <v>65.069999999999993</v>
      </c>
      <c r="I181" s="653">
        <f t="shared" si="174"/>
        <v>98.431200000000004</v>
      </c>
      <c r="J181" s="653">
        <f t="shared" ref="J181" si="175">J169</f>
        <v>33.361200000000011</v>
      </c>
      <c r="K181" s="653">
        <f t="shared" si="174"/>
        <v>0</v>
      </c>
      <c r="L181" s="653">
        <f t="shared" si="174"/>
        <v>98.431200000000004</v>
      </c>
      <c r="M181" s="653">
        <f t="shared" si="174"/>
        <v>151.2697095435685</v>
      </c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</row>
    <row r="182" spans="1:250" s="6" customFormat="1" ht="30" x14ac:dyDescent="0.25">
      <c r="A182" s="13">
        <v>1</v>
      </c>
      <c r="B182" s="125" t="s">
        <v>115</v>
      </c>
      <c r="C182" s="652">
        <f t="shared" ref="C182:M182" si="176">C170</f>
        <v>155</v>
      </c>
      <c r="D182" s="652">
        <f t="shared" si="176"/>
        <v>90</v>
      </c>
      <c r="E182" s="652">
        <f t="shared" si="176"/>
        <v>115</v>
      </c>
      <c r="F182" s="652">
        <f t="shared" si="176"/>
        <v>127.77777777777777</v>
      </c>
      <c r="G182" s="653">
        <f t="shared" si="176"/>
        <v>1017.1224</v>
      </c>
      <c r="H182" s="653">
        <f t="shared" si="176"/>
        <v>593.32000000000005</v>
      </c>
      <c r="I182" s="653">
        <f t="shared" si="176"/>
        <v>754.63919999999996</v>
      </c>
      <c r="J182" s="653">
        <f t="shared" ref="J182" si="177">J170</f>
        <v>161.31919999999991</v>
      </c>
      <c r="K182" s="653">
        <f t="shared" si="176"/>
        <v>0</v>
      </c>
      <c r="L182" s="653">
        <f t="shared" si="176"/>
        <v>754.63919999999996</v>
      </c>
      <c r="M182" s="653">
        <f t="shared" si="176"/>
        <v>127.1892402076451</v>
      </c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</row>
    <row r="183" spans="1:250" s="6" customFormat="1" ht="30" x14ac:dyDescent="0.25">
      <c r="A183" s="13">
        <v>1</v>
      </c>
      <c r="B183" s="126" t="s">
        <v>112</v>
      </c>
      <c r="C183" s="652">
        <f t="shared" ref="C183:M183" si="178">C171</f>
        <v>6265</v>
      </c>
      <c r="D183" s="652">
        <f t="shared" si="178"/>
        <v>3655</v>
      </c>
      <c r="E183" s="652">
        <f t="shared" si="178"/>
        <v>664</v>
      </c>
      <c r="F183" s="652">
        <f t="shared" si="178"/>
        <v>18.16689466484268</v>
      </c>
      <c r="G183" s="653">
        <f t="shared" si="178"/>
        <v>12448.986249999998</v>
      </c>
      <c r="H183" s="653">
        <f t="shared" si="178"/>
        <v>7261.9100000000008</v>
      </c>
      <c r="I183" s="653">
        <f t="shared" si="178"/>
        <v>926.40325999999982</v>
      </c>
      <c r="J183" s="653">
        <f t="shared" ref="J183" si="179">J171</f>
        <v>-6335.5067399999998</v>
      </c>
      <c r="K183" s="653">
        <f t="shared" si="178"/>
        <v>-124.92986999999999</v>
      </c>
      <c r="L183" s="653">
        <f t="shared" si="178"/>
        <v>801.47338999999988</v>
      </c>
      <c r="M183" s="653">
        <f t="shared" si="178"/>
        <v>12.757019296576241</v>
      </c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</row>
    <row r="184" spans="1:250" s="6" customFormat="1" ht="30" x14ac:dyDescent="0.25">
      <c r="A184" s="13">
        <v>1</v>
      </c>
      <c r="B184" s="125" t="s">
        <v>108</v>
      </c>
      <c r="C184" s="652">
        <f t="shared" ref="C184:M184" si="180">C172</f>
        <v>2265</v>
      </c>
      <c r="D184" s="652">
        <f t="shared" si="180"/>
        <v>1321</v>
      </c>
      <c r="E184" s="652">
        <f t="shared" si="180"/>
        <v>12</v>
      </c>
      <c r="F184" s="652">
        <f t="shared" si="180"/>
        <v>0.90840272520817567</v>
      </c>
      <c r="G184" s="653">
        <f t="shared" si="180"/>
        <v>1901.4662499999999</v>
      </c>
      <c r="H184" s="653">
        <f t="shared" si="180"/>
        <v>1109.19</v>
      </c>
      <c r="I184" s="653">
        <f t="shared" si="180"/>
        <v>19.841189999999997</v>
      </c>
      <c r="J184" s="653">
        <f t="shared" ref="J184" si="181">J172</f>
        <v>-1089.34881</v>
      </c>
      <c r="K184" s="653">
        <f t="shared" si="180"/>
        <v>0</v>
      </c>
      <c r="L184" s="653">
        <f t="shared" si="180"/>
        <v>19.841189999999997</v>
      </c>
      <c r="M184" s="653">
        <f t="shared" si="180"/>
        <v>1.7887999350877666</v>
      </c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</row>
    <row r="185" spans="1:250" s="6" customFormat="1" ht="60" x14ac:dyDescent="0.25">
      <c r="A185" s="13">
        <v>1</v>
      </c>
      <c r="B185" s="125" t="s">
        <v>81</v>
      </c>
      <c r="C185" s="652">
        <f t="shared" ref="C185:M185" si="182">C173</f>
        <v>3500</v>
      </c>
      <c r="D185" s="652">
        <f t="shared" si="182"/>
        <v>2042</v>
      </c>
      <c r="E185" s="652">
        <f t="shared" si="182"/>
        <v>296</v>
      </c>
      <c r="F185" s="652">
        <f t="shared" si="182"/>
        <v>14.495592556317336</v>
      </c>
      <c r="G185" s="653">
        <f t="shared" si="182"/>
        <v>10013.709999999999</v>
      </c>
      <c r="H185" s="653">
        <f t="shared" si="182"/>
        <v>5841.33</v>
      </c>
      <c r="I185" s="653">
        <f t="shared" si="182"/>
        <v>579.49358999999993</v>
      </c>
      <c r="J185" s="653">
        <f t="shared" ref="J185" si="183">J173</f>
        <v>-5261.8364099999999</v>
      </c>
      <c r="K185" s="653">
        <f t="shared" si="182"/>
        <v>-123.21804999999999</v>
      </c>
      <c r="L185" s="653">
        <f t="shared" si="182"/>
        <v>456.27553999999998</v>
      </c>
      <c r="M185" s="653">
        <f t="shared" si="182"/>
        <v>9.920576135914251</v>
      </c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</row>
    <row r="186" spans="1:250" s="6" customFormat="1" ht="45" x14ac:dyDescent="0.25">
      <c r="A186" s="13">
        <v>1</v>
      </c>
      <c r="B186" s="125" t="s">
        <v>109</v>
      </c>
      <c r="C186" s="652">
        <f t="shared" ref="C186:M186" si="184">C174</f>
        <v>500</v>
      </c>
      <c r="D186" s="652">
        <f t="shared" si="184"/>
        <v>292</v>
      </c>
      <c r="E186" s="652">
        <f t="shared" si="184"/>
        <v>356</v>
      </c>
      <c r="F186" s="652">
        <f t="shared" si="184"/>
        <v>121.91780821917808</v>
      </c>
      <c r="G186" s="653">
        <f t="shared" si="184"/>
        <v>533.80999999999995</v>
      </c>
      <c r="H186" s="653">
        <f t="shared" si="184"/>
        <v>311.39</v>
      </c>
      <c r="I186" s="653">
        <f t="shared" si="184"/>
        <v>327.06847999999997</v>
      </c>
      <c r="J186" s="653">
        <f t="shared" ref="J186" si="185">J174</f>
        <v>15.678479999999979</v>
      </c>
      <c r="K186" s="653">
        <f t="shared" si="184"/>
        <v>-1.7118199999999999</v>
      </c>
      <c r="L186" s="653">
        <f t="shared" si="184"/>
        <v>325.35665999999998</v>
      </c>
      <c r="M186" s="653">
        <f t="shared" si="184"/>
        <v>105.03499791258551</v>
      </c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</row>
    <row r="187" spans="1:250" s="6" customFormat="1" ht="30" x14ac:dyDescent="0.25">
      <c r="A187" s="13"/>
      <c r="B187" s="211" t="s">
        <v>123</v>
      </c>
      <c r="C187" s="654">
        <f t="shared" ref="C187:M187" si="186">SUM(C175)</f>
        <v>7150</v>
      </c>
      <c r="D187" s="654">
        <f t="shared" si="186"/>
        <v>4171</v>
      </c>
      <c r="E187" s="654">
        <f t="shared" si="186"/>
        <v>3482</v>
      </c>
      <c r="F187" s="654">
        <f t="shared" si="186"/>
        <v>83.481179573243821</v>
      </c>
      <c r="G187" s="654">
        <f t="shared" si="186"/>
        <v>6958.5230000000001</v>
      </c>
      <c r="H187" s="654">
        <f t="shared" si="186"/>
        <v>4059.14</v>
      </c>
      <c r="I187" s="654">
        <f t="shared" si="186"/>
        <v>3401.4028800000001</v>
      </c>
      <c r="J187" s="654">
        <f t="shared" ref="J187" si="187">SUM(J175)</f>
        <v>-657.73711999999978</v>
      </c>
      <c r="K187" s="654">
        <f t="shared" si="186"/>
        <v>-3.8928799999999999</v>
      </c>
      <c r="L187" s="654">
        <f t="shared" si="186"/>
        <v>3397.51</v>
      </c>
      <c r="M187" s="654">
        <f t="shared" si="186"/>
        <v>83.796145981661141</v>
      </c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</row>
    <row r="188" spans="1:250" ht="15.75" thickBot="1" x14ac:dyDescent="0.3">
      <c r="A188" s="13">
        <v>1</v>
      </c>
      <c r="B188" s="225" t="s">
        <v>107</v>
      </c>
      <c r="C188" s="655">
        <f t="shared" ref="C188:M188" si="188">C176</f>
        <v>0</v>
      </c>
      <c r="D188" s="655">
        <f t="shared" si="188"/>
        <v>0</v>
      </c>
      <c r="E188" s="655">
        <f t="shared" si="188"/>
        <v>0</v>
      </c>
      <c r="F188" s="655">
        <f t="shared" si="188"/>
        <v>0</v>
      </c>
      <c r="G188" s="656">
        <f t="shared" si="188"/>
        <v>26529.94873</v>
      </c>
      <c r="H188" s="656">
        <f t="shared" si="188"/>
        <v>15475.8</v>
      </c>
      <c r="I188" s="656">
        <f t="shared" si="188"/>
        <v>7995.1521200000007</v>
      </c>
      <c r="J188" s="656">
        <f t="shared" ref="J188" si="189">J176</f>
        <v>-7480.6478799999995</v>
      </c>
      <c r="K188" s="656">
        <f t="shared" si="188"/>
        <v>-266.21793000000002</v>
      </c>
      <c r="L188" s="656">
        <f t="shared" si="188"/>
        <v>7728.9341899999999</v>
      </c>
      <c r="M188" s="656">
        <f t="shared" si="188"/>
        <v>51.662286408457078</v>
      </c>
    </row>
    <row r="189" spans="1:250" ht="15.75" thickBot="1" x14ac:dyDescent="0.3">
      <c r="A189" s="13">
        <v>1</v>
      </c>
      <c r="B189" s="58" t="s">
        <v>7</v>
      </c>
      <c r="C189" s="657"/>
      <c r="D189" s="657"/>
      <c r="E189" s="658"/>
      <c r="F189" s="657"/>
      <c r="G189" s="659"/>
      <c r="H189" s="659"/>
      <c r="I189" s="660"/>
      <c r="J189" s="660">
        <f t="shared" si="126"/>
        <v>0</v>
      </c>
      <c r="K189" s="660"/>
      <c r="L189" s="660"/>
      <c r="M189" s="659"/>
    </row>
    <row r="190" spans="1:250" ht="34.5" customHeight="1" x14ac:dyDescent="0.25">
      <c r="A190" s="13">
        <v>1</v>
      </c>
      <c r="B190" s="84" t="s">
        <v>124</v>
      </c>
      <c r="C190" s="610"/>
      <c r="D190" s="610"/>
      <c r="E190" s="514"/>
      <c r="F190" s="610"/>
      <c r="G190" s="611"/>
      <c r="H190" s="611"/>
      <c r="I190" s="558"/>
      <c r="J190" s="558">
        <f t="shared" si="126"/>
        <v>0</v>
      </c>
      <c r="K190" s="558"/>
      <c r="L190" s="558"/>
      <c r="M190" s="611"/>
    </row>
    <row r="191" spans="1:250" s="25" customFormat="1" ht="30" x14ac:dyDescent="0.25">
      <c r="A191" s="13">
        <v>1</v>
      </c>
      <c r="B191" s="48" t="s">
        <v>120</v>
      </c>
      <c r="C191" s="392">
        <f>SUM(C192:C195)</f>
        <v>7372</v>
      </c>
      <c r="D191" s="392">
        <f>SUM(D192:D195)</f>
        <v>4300</v>
      </c>
      <c r="E191" s="392">
        <f>SUM(E192:E195)</f>
        <v>4507</v>
      </c>
      <c r="F191" s="392">
        <f>E191/D191*100</f>
        <v>104.81395348837211</v>
      </c>
      <c r="G191" s="558">
        <f t="shared" ref="G191:L191" si="190">SUM(G192:G195)</f>
        <v>13612.039360000002</v>
      </c>
      <c r="H191" s="558">
        <f t="shared" si="190"/>
        <v>7940.35</v>
      </c>
      <c r="I191" s="558">
        <f t="shared" si="190"/>
        <v>9009.8871899999995</v>
      </c>
      <c r="J191" s="558">
        <f t="shared" si="190"/>
        <v>1069.5371899999996</v>
      </c>
      <c r="K191" s="558">
        <f t="shared" si="190"/>
        <v>-250.30684000000002</v>
      </c>
      <c r="L191" s="558">
        <f t="shared" si="190"/>
        <v>8759.5803500000002</v>
      </c>
      <c r="M191" s="558">
        <f>I191/H191*100</f>
        <v>113.46964793743348</v>
      </c>
    </row>
    <row r="192" spans="1:250" s="25" customFormat="1" ht="30" x14ac:dyDescent="0.25">
      <c r="A192" s="13">
        <v>1</v>
      </c>
      <c r="B192" s="47" t="s">
        <v>79</v>
      </c>
      <c r="C192" s="392">
        <v>5620</v>
      </c>
      <c r="D192" s="393">
        <f t="shared" ref="D192:D199" si="191">ROUND(C192/12*$B$3,0)</f>
        <v>3278</v>
      </c>
      <c r="E192" s="392">
        <v>3039</v>
      </c>
      <c r="F192" s="392">
        <f>E192/D192*100</f>
        <v>92.708968883465531</v>
      </c>
      <c r="G192" s="611">
        <v>9231.6052000000018</v>
      </c>
      <c r="H192" s="561">
        <f t="shared" ref="H192:H195" si="192">ROUND(G192/12*$B$3,2)</f>
        <v>5385.1</v>
      </c>
      <c r="I192" s="558">
        <f t="shared" ref="I192:I195" si="193">L192-K192</f>
        <v>5290.6322799999998</v>
      </c>
      <c r="J192" s="558">
        <f t="shared" si="126"/>
        <v>-94.467720000000554</v>
      </c>
      <c r="K192" s="558">
        <v>-145.68257</v>
      </c>
      <c r="L192" s="558">
        <v>5144.9497099999999</v>
      </c>
      <c r="M192" s="558">
        <f t="shared" ref="M192:M201" si="194">I192/H192*100</f>
        <v>98.245757367551207</v>
      </c>
    </row>
    <row r="193" spans="1:13" s="25" customFormat="1" ht="30" x14ac:dyDescent="0.25">
      <c r="A193" s="13">
        <v>1</v>
      </c>
      <c r="B193" s="47" t="s">
        <v>80</v>
      </c>
      <c r="C193" s="392">
        <v>1500</v>
      </c>
      <c r="D193" s="393">
        <f t="shared" si="191"/>
        <v>875</v>
      </c>
      <c r="E193" s="392">
        <v>1236</v>
      </c>
      <c r="F193" s="392">
        <f>E193/D193*100</f>
        <v>141.25714285714287</v>
      </c>
      <c r="G193" s="558">
        <v>2726.79</v>
      </c>
      <c r="H193" s="561">
        <f t="shared" si="192"/>
        <v>1590.63</v>
      </c>
      <c r="I193" s="558">
        <f t="shared" si="193"/>
        <v>2196.8523500000001</v>
      </c>
      <c r="J193" s="558">
        <f t="shared" si="126"/>
        <v>606.22235000000001</v>
      </c>
      <c r="K193" s="558">
        <v>-55.408659999999998</v>
      </c>
      <c r="L193" s="558">
        <v>2141.4436900000001</v>
      </c>
      <c r="M193" s="558">
        <f t="shared" si="194"/>
        <v>138.11209080678722</v>
      </c>
    </row>
    <row r="194" spans="1:13" s="25" customFormat="1" ht="45" x14ac:dyDescent="0.25">
      <c r="A194" s="13">
        <v>1</v>
      </c>
      <c r="B194" s="47" t="s">
        <v>114</v>
      </c>
      <c r="C194" s="392">
        <v>60</v>
      </c>
      <c r="D194" s="393">
        <f t="shared" si="191"/>
        <v>35</v>
      </c>
      <c r="E194" s="392">
        <v>42</v>
      </c>
      <c r="F194" s="392">
        <f>E194/D194*100</f>
        <v>120</v>
      </c>
      <c r="G194" s="558">
        <v>393.72480000000002</v>
      </c>
      <c r="H194" s="561">
        <f t="shared" si="192"/>
        <v>229.67</v>
      </c>
      <c r="I194" s="558">
        <f t="shared" si="193"/>
        <v>275.60736000000003</v>
      </c>
      <c r="J194" s="558">
        <f t="shared" si="126"/>
        <v>45.937360000000041</v>
      </c>
      <c r="K194" s="558">
        <v>-16.40521</v>
      </c>
      <c r="L194" s="558">
        <v>259.20215000000002</v>
      </c>
      <c r="M194" s="558">
        <f t="shared" si="194"/>
        <v>120.00146296860714</v>
      </c>
    </row>
    <row r="195" spans="1:13" s="25" customFormat="1" ht="30" x14ac:dyDescent="0.25">
      <c r="A195" s="13">
        <v>1</v>
      </c>
      <c r="B195" s="47" t="s">
        <v>115</v>
      </c>
      <c r="C195" s="392">
        <v>192</v>
      </c>
      <c r="D195" s="393">
        <f t="shared" si="191"/>
        <v>112</v>
      </c>
      <c r="E195" s="392">
        <v>190</v>
      </c>
      <c r="F195" s="392">
        <f t="shared" ref="F195:F199" si="195">E195/D195*100</f>
        <v>169.64285714285714</v>
      </c>
      <c r="G195" s="558">
        <v>1259.9193599999999</v>
      </c>
      <c r="H195" s="561">
        <f t="shared" si="192"/>
        <v>734.95</v>
      </c>
      <c r="I195" s="558">
        <f t="shared" si="193"/>
        <v>1246.7952</v>
      </c>
      <c r="J195" s="558">
        <f t="shared" si="126"/>
        <v>511.84519999999998</v>
      </c>
      <c r="K195" s="558">
        <v>-32.810400000000001</v>
      </c>
      <c r="L195" s="558">
        <v>1213.9848</v>
      </c>
      <c r="M195" s="558">
        <f t="shared" si="194"/>
        <v>169.64354037689637</v>
      </c>
    </row>
    <row r="196" spans="1:13" s="25" customFormat="1" ht="30" x14ac:dyDescent="0.25">
      <c r="A196" s="13">
        <v>1</v>
      </c>
      <c r="B196" s="48" t="s">
        <v>112</v>
      </c>
      <c r="C196" s="392">
        <f>SUM(C197:C199)</f>
        <v>10369</v>
      </c>
      <c r="D196" s="392">
        <f>SUM(D197:D199)</f>
        <v>6049</v>
      </c>
      <c r="E196" s="392">
        <f>SUM(E197:E199)</f>
        <v>4737</v>
      </c>
      <c r="F196" s="392">
        <f t="shared" si="195"/>
        <v>78.310464539593312</v>
      </c>
      <c r="G196" s="560">
        <f t="shared" ref="G196:L196" si="196">SUM(G197:G199)</f>
        <v>20270.376540000001</v>
      </c>
      <c r="H196" s="560">
        <f t="shared" si="196"/>
        <v>11824.390000000001</v>
      </c>
      <c r="I196" s="560">
        <f t="shared" si="196"/>
        <v>11436.20708</v>
      </c>
      <c r="J196" s="560">
        <f t="shared" si="196"/>
        <v>-388.18292000000099</v>
      </c>
      <c r="K196" s="560">
        <f t="shared" si="196"/>
        <v>-9.2930899999999994</v>
      </c>
      <c r="L196" s="560">
        <f t="shared" si="196"/>
        <v>11426.913989999999</v>
      </c>
      <c r="M196" s="558">
        <f t="shared" si="194"/>
        <v>96.717099825022672</v>
      </c>
    </row>
    <row r="197" spans="1:13" s="25" customFormat="1" ht="30" x14ac:dyDescent="0.25">
      <c r="A197" s="13">
        <v>1</v>
      </c>
      <c r="B197" s="47" t="s">
        <v>108</v>
      </c>
      <c r="C197" s="392">
        <v>4500</v>
      </c>
      <c r="D197" s="393">
        <f t="shared" si="191"/>
        <v>2625</v>
      </c>
      <c r="E197" s="392">
        <v>1596</v>
      </c>
      <c r="F197" s="392">
        <f t="shared" si="195"/>
        <v>60.8</v>
      </c>
      <c r="G197" s="558">
        <v>4761.125</v>
      </c>
      <c r="H197" s="561">
        <f t="shared" ref="H197:H200" si="197">ROUND(G197/12*$B$3,2)</f>
        <v>2777.32</v>
      </c>
      <c r="I197" s="558">
        <f t="shared" ref="I197:I200" si="198">L197-K197</f>
        <v>2901.7530700000002</v>
      </c>
      <c r="J197" s="558">
        <f t="shared" si="126"/>
        <v>124.43307000000004</v>
      </c>
      <c r="K197" s="558">
        <v>-9.2930899999999994</v>
      </c>
      <c r="L197" s="558">
        <v>2892.4599800000001</v>
      </c>
      <c r="M197" s="558">
        <f t="shared" si="194"/>
        <v>104.48032887819913</v>
      </c>
    </row>
    <row r="198" spans="1:13" s="25" customFormat="1" ht="60" x14ac:dyDescent="0.25">
      <c r="A198" s="13">
        <v>1</v>
      </c>
      <c r="B198" s="47" t="s">
        <v>119</v>
      </c>
      <c r="C198" s="392">
        <v>5154</v>
      </c>
      <c r="D198" s="393">
        <f t="shared" si="191"/>
        <v>3007</v>
      </c>
      <c r="E198" s="392">
        <v>2934</v>
      </c>
      <c r="F198" s="392">
        <f t="shared" si="195"/>
        <v>97.572331227136672</v>
      </c>
      <c r="G198" s="558">
        <v>14745.90324</v>
      </c>
      <c r="H198" s="561">
        <f t="shared" si="197"/>
        <v>8601.7800000000007</v>
      </c>
      <c r="I198" s="558">
        <f t="shared" si="198"/>
        <v>8312.9679699999997</v>
      </c>
      <c r="J198" s="558">
        <f t="shared" si="126"/>
        <v>-288.81203000000096</v>
      </c>
      <c r="K198" s="558">
        <v>0</v>
      </c>
      <c r="L198" s="558">
        <v>8312.9679699999997</v>
      </c>
      <c r="M198" s="558">
        <f t="shared" si="194"/>
        <v>96.642415523298652</v>
      </c>
    </row>
    <row r="199" spans="1:13" s="25" customFormat="1" ht="45" x14ac:dyDescent="0.25">
      <c r="A199" s="13">
        <v>1</v>
      </c>
      <c r="B199" s="47" t="s">
        <v>109</v>
      </c>
      <c r="C199" s="392">
        <v>715</v>
      </c>
      <c r="D199" s="393">
        <f t="shared" si="191"/>
        <v>417</v>
      </c>
      <c r="E199" s="392">
        <v>207</v>
      </c>
      <c r="F199" s="392">
        <f t="shared" si="195"/>
        <v>49.640287769784173</v>
      </c>
      <c r="G199" s="558">
        <v>763.34829999999988</v>
      </c>
      <c r="H199" s="561">
        <f t="shared" si="197"/>
        <v>445.29</v>
      </c>
      <c r="I199" s="558">
        <f t="shared" si="198"/>
        <v>221.48603999999997</v>
      </c>
      <c r="J199" s="558">
        <f t="shared" si="126"/>
        <v>-223.80396000000005</v>
      </c>
      <c r="K199" s="558">
        <v>0</v>
      </c>
      <c r="L199" s="558">
        <v>221.48603999999997</v>
      </c>
      <c r="M199" s="558">
        <f t="shared" si="194"/>
        <v>49.739729165263078</v>
      </c>
    </row>
    <row r="200" spans="1:13" s="25" customFormat="1" ht="30" x14ac:dyDescent="0.25">
      <c r="A200" s="13"/>
      <c r="B200" s="269" t="s">
        <v>123</v>
      </c>
      <c r="C200" s="392">
        <v>13000</v>
      </c>
      <c r="D200" s="393">
        <f>ROUND(C200/12*$B$3,0)</f>
        <v>7583</v>
      </c>
      <c r="E200" s="392">
        <v>7019</v>
      </c>
      <c r="F200" s="392">
        <f>E200/D200*100</f>
        <v>92.562310431227743</v>
      </c>
      <c r="G200" s="558">
        <v>12651.86</v>
      </c>
      <c r="H200" s="561">
        <f t="shared" si="197"/>
        <v>7380.25</v>
      </c>
      <c r="I200" s="558">
        <f t="shared" si="198"/>
        <v>6834.3884000000007</v>
      </c>
      <c r="J200" s="558">
        <f t="shared" si="126"/>
        <v>-545.86159999999927</v>
      </c>
      <c r="K200" s="558">
        <v>-10.394879999999999</v>
      </c>
      <c r="L200" s="558">
        <v>6823.9935200000009</v>
      </c>
      <c r="M200" s="558">
        <f>I200/H200*100</f>
        <v>92.603751905423266</v>
      </c>
    </row>
    <row r="201" spans="1:13" s="25" customFormat="1" ht="15.75" thickBot="1" x14ac:dyDescent="0.3">
      <c r="A201" s="13">
        <v>1</v>
      </c>
      <c r="B201" s="7" t="s">
        <v>3</v>
      </c>
      <c r="C201" s="548"/>
      <c r="D201" s="548"/>
      <c r="E201" s="548"/>
      <c r="F201" s="548"/>
      <c r="G201" s="629">
        <f t="shared" ref="G201:L201" si="199">G196+G191+G200</f>
        <v>46534.275900000008</v>
      </c>
      <c r="H201" s="629">
        <f t="shared" si="199"/>
        <v>27144.99</v>
      </c>
      <c r="I201" s="629">
        <f t="shared" si="199"/>
        <v>27280.482670000001</v>
      </c>
      <c r="J201" s="629">
        <f t="shared" si="199"/>
        <v>135.49266999999929</v>
      </c>
      <c r="K201" s="629">
        <f t="shared" si="199"/>
        <v>-269.99481000000003</v>
      </c>
      <c r="L201" s="629">
        <f t="shared" si="199"/>
        <v>27010.487859999997</v>
      </c>
      <c r="M201" s="629">
        <f t="shared" si="194"/>
        <v>100.49914429881906</v>
      </c>
    </row>
    <row r="202" spans="1:13" ht="29.25" x14ac:dyDescent="0.25">
      <c r="A202" s="13">
        <v>1</v>
      </c>
      <c r="B202" s="156" t="s">
        <v>97</v>
      </c>
      <c r="C202" s="661"/>
      <c r="D202" s="661"/>
      <c r="E202" s="661"/>
      <c r="F202" s="661"/>
      <c r="G202" s="662"/>
      <c r="H202" s="662"/>
      <c r="I202" s="662"/>
      <c r="J202" s="662">
        <f t="shared" si="126"/>
        <v>0</v>
      </c>
      <c r="K202" s="662"/>
      <c r="L202" s="662"/>
      <c r="M202" s="662"/>
    </row>
    <row r="203" spans="1:13" ht="30" x14ac:dyDescent="0.25">
      <c r="A203" s="13">
        <v>1</v>
      </c>
      <c r="B203" s="155" t="s">
        <v>120</v>
      </c>
      <c r="C203" s="663">
        <f t="shared" ref="C203:M211" si="200">C191</f>
        <v>7372</v>
      </c>
      <c r="D203" s="663">
        <f t="shared" si="200"/>
        <v>4300</v>
      </c>
      <c r="E203" s="663">
        <f t="shared" si="200"/>
        <v>4507</v>
      </c>
      <c r="F203" s="663">
        <f t="shared" si="200"/>
        <v>104.81395348837211</v>
      </c>
      <c r="G203" s="664">
        <f t="shared" si="200"/>
        <v>13612.039360000002</v>
      </c>
      <c r="H203" s="664">
        <f t="shared" si="200"/>
        <v>7940.35</v>
      </c>
      <c r="I203" s="664">
        <f t="shared" si="200"/>
        <v>9009.8871899999995</v>
      </c>
      <c r="J203" s="664">
        <f t="shared" ref="J203" si="201">J191</f>
        <v>1069.5371899999996</v>
      </c>
      <c r="K203" s="664">
        <f t="shared" ref="K203:L203" si="202">K191</f>
        <v>-250.30684000000002</v>
      </c>
      <c r="L203" s="664">
        <f t="shared" si="202"/>
        <v>8759.5803500000002</v>
      </c>
      <c r="M203" s="664">
        <f t="shared" si="200"/>
        <v>113.46964793743348</v>
      </c>
    </row>
    <row r="204" spans="1:13" ht="30" x14ac:dyDescent="0.25">
      <c r="A204" s="13">
        <v>1</v>
      </c>
      <c r="B204" s="87" t="s">
        <v>79</v>
      </c>
      <c r="C204" s="663">
        <f t="shared" si="200"/>
        <v>5620</v>
      </c>
      <c r="D204" s="663">
        <f t="shared" si="200"/>
        <v>3278</v>
      </c>
      <c r="E204" s="663">
        <f t="shared" si="200"/>
        <v>3039</v>
      </c>
      <c r="F204" s="663">
        <f t="shared" si="200"/>
        <v>92.708968883465531</v>
      </c>
      <c r="G204" s="664">
        <f t="shared" si="200"/>
        <v>9231.6052000000018</v>
      </c>
      <c r="H204" s="664">
        <f t="shared" si="200"/>
        <v>5385.1</v>
      </c>
      <c r="I204" s="664">
        <f t="shared" si="200"/>
        <v>5290.6322799999998</v>
      </c>
      <c r="J204" s="664">
        <f t="shared" ref="J204" si="203">J192</f>
        <v>-94.467720000000554</v>
      </c>
      <c r="K204" s="664">
        <f t="shared" ref="K204:L204" si="204">K192</f>
        <v>-145.68257</v>
      </c>
      <c r="L204" s="664">
        <f t="shared" si="204"/>
        <v>5144.9497099999999</v>
      </c>
      <c r="M204" s="664">
        <f t="shared" si="200"/>
        <v>98.245757367551207</v>
      </c>
    </row>
    <row r="205" spans="1:13" ht="30" x14ac:dyDescent="0.25">
      <c r="A205" s="13">
        <v>1</v>
      </c>
      <c r="B205" s="87" t="s">
        <v>80</v>
      </c>
      <c r="C205" s="663">
        <f t="shared" si="200"/>
        <v>1500</v>
      </c>
      <c r="D205" s="663">
        <f t="shared" si="200"/>
        <v>875</v>
      </c>
      <c r="E205" s="663">
        <f t="shared" si="200"/>
        <v>1236</v>
      </c>
      <c r="F205" s="663">
        <f t="shared" si="200"/>
        <v>141.25714285714287</v>
      </c>
      <c r="G205" s="664">
        <f t="shared" si="200"/>
        <v>2726.79</v>
      </c>
      <c r="H205" s="664">
        <f t="shared" si="200"/>
        <v>1590.63</v>
      </c>
      <c r="I205" s="664">
        <f t="shared" si="200"/>
        <v>2196.8523500000001</v>
      </c>
      <c r="J205" s="664">
        <f t="shared" ref="J205" si="205">J193</f>
        <v>606.22235000000001</v>
      </c>
      <c r="K205" s="664">
        <f t="shared" ref="K205:L205" si="206">K193</f>
        <v>-55.408659999999998</v>
      </c>
      <c r="L205" s="664">
        <f t="shared" si="206"/>
        <v>2141.4436900000001</v>
      </c>
      <c r="M205" s="664">
        <f t="shared" si="200"/>
        <v>138.11209080678722</v>
      </c>
    </row>
    <row r="206" spans="1:13" ht="45" x14ac:dyDescent="0.25">
      <c r="A206" s="13">
        <v>1</v>
      </c>
      <c r="B206" s="87" t="s">
        <v>114</v>
      </c>
      <c r="C206" s="663">
        <f t="shared" si="200"/>
        <v>60</v>
      </c>
      <c r="D206" s="663">
        <f t="shared" si="200"/>
        <v>35</v>
      </c>
      <c r="E206" s="663">
        <f t="shared" si="200"/>
        <v>42</v>
      </c>
      <c r="F206" s="663">
        <f t="shared" si="200"/>
        <v>120</v>
      </c>
      <c r="G206" s="664">
        <f t="shared" si="200"/>
        <v>393.72480000000002</v>
      </c>
      <c r="H206" s="664">
        <f t="shared" si="200"/>
        <v>229.67</v>
      </c>
      <c r="I206" s="664">
        <f t="shared" si="200"/>
        <v>275.60736000000003</v>
      </c>
      <c r="J206" s="664">
        <f t="shared" ref="J206" si="207">J194</f>
        <v>45.937360000000041</v>
      </c>
      <c r="K206" s="664">
        <f t="shared" ref="K206:L206" si="208">K194</f>
        <v>-16.40521</v>
      </c>
      <c r="L206" s="664">
        <f t="shared" si="208"/>
        <v>259.20215000000002</v>
      </c>
      <c r="M206" s="664">
        <f t="shared" si="200"/>
        <v>120.00146296860714</v>
      </c>
    </row>
    <row r="207" spans="1:13" ht="30" x14ac:dyDescent="0.25">
      <c r="A207" s="13">
        <v>1</v>
      </c>
      <c r="B207" s="87" t="s">
        <v>115</v>
      </c>
      <c r="C207" s="663">
        <f t="shared" si="200"/>
        <v>192</v>
      </c>
      <c r="D207" s="663">
        <f t="shared" si="200"/>
        <v>112</v>
      </c>
      <c r="E207" s="663">
        <f t="shared" si="200"/>
        <v>190</v>
      </c>
      <c r="F207" s="663">
        <f t="shared" si="200"/>
        <v>169.64285714285714</v>
      </c>
      <c r="G207" s="664">
        <f t="shared" si="200"/>
        <v>1259.9193599999999</v>
      </c>
      <c r="H207" s="664">
        <f t="shared" si="200"/>
        <v>734.95</v>
      </c>
      <c r="I207" s="664">
        <f t="shared" si="200"/>
        <v>1246.7952</v>
      </c>
      <c r="J207" s="664">
        <f t="shared" ref="J207" si="209">J195</f>
        <v>511.84519999999998</v>
      </c>
      <c r="K207" s="664">
        <f t="shared" ref="K207:L207" si="210">K195</f>
        <v>-32.810400000000001</v>
      </c>
      <c r="L207" s="664">
        <f t="shared" si="210"/>
        <v>1213.9848</v>
      </c>
      <c r="M207" s="664">
        <f t="shared" si="200"/>
        <v>169.64354037689637</v>
      </c>
    </row>
    <row r="208" spans="1:13" ht="30" x14ac:dyDescent="0.25">
      <c r="A208" s="13">
        <v>1</v>
      </c>
      <c r="B208" s="155" t="s">
        <v>112</v>
      </c>
      <c r="C208" s="663">
        <f t="shared" si="200"/>
        <v>10369</v>
      </c>
      <c r="D208" s="663">
        <f t="shared" si="200"/>
        <v>6049</v>
      </c>
      <c r="E208" s="663">
        <f t="shared" si="200"/>
        <v>4737</v>
      </c>
      <c r="F208" s="663">
        <f t="shared" si="200"/>
        <v>78.310464539593312</v>
      </c>
      <c r="G208" s="664">
        <f t="shared" si="200"/>
        <v>20270.376540000001</v>
      </c>
      <c r="H208" s="664">
        <f t="shared" si="200"/>
        <v>11824.390000000001</v>
      </c>
      <c r="I208" s="664">
        <f t="shared" si="200"/>
        <v>11436.20708</v>
      </c>
      <c r="J208" s="664">
        <f t="shared" ref="J208" si="211">J196</f>
        <v>-388.18292000000099</v>
      </c>
      <c r="K208" s="664">
        <f t="shared" ref="K208:L208" si="212">K196</f>
        <v>-9.2930899999999994</v>
      </c>
      <c r="L208" s="664">
        <f t="shared" si="212"/>
        <v>11426.913989999999</v>
      </c>
      <c r="M208" s="664">
        <f t="shared" si="200"/>
        <v>96.717099825022672</v>
      </c>
    </row>
    <row r="209" spans="1:13" ht="30" x14ac:dyDescent="0.25">
      <c r="A209" s="13">
        <v>1</v>
      </c>
      <c r="B209" s="87" t="s">
        <v>108</v>
      </c>
      <c r="C209" s="663">
        <f t="shared" si="200"/>
        <v>4500</v>
      </c>
      <c r="D209" s="663">
        <f t="shared" si="200"/>
        <v>2625</v>
      </c>
      <c r="E209" s="663">
        <f t="shared" si="200"/>
        <v>1596</v>
      </c>
      <c r="F209" s="663">
        <f t="shared" si="200"/>
        <v>60.8</v>
      </c>
      <c r="G209" s="664">
        <f t="shared" si="200"/>
        <v>4761.125</v>
      </c>
      <c r="H209" s="664">
        <f t="shared" si="200"/>
        <v>2777.32</v>
      </c>
      <c r="I209" s="664">
        <f t="shared" si="200"/>
        <v>2901.7530700000002</v>
      </c>
      <c r="J209" s="664">
        <f t="shared" ref="J209" si="213">J197</f>
        <v>124.43307000000004</v>
      </c>
      <c r="K209" s="664">
        <f t="shared" ref="K209:L209" si="214">K197</f>
        <v>-9.2930899999999994</v>
      </c>
      <c r="L209" s="664">
        <f t="shared" si="214"/>
        <v>2892.4599800000001</v>
      </c>
      <c r="M209" s="664">
        <f t="shared" si="200"/>
        <v>104.48032887819913</v>
      </c>
    </row>
    <row r="210" spans="1:13" ht="60" x14ac:dyDescent="0.25">
      <c r="A210" s="13">
        <v>1</v>
      </c>
      <c r="B210" s="87" t="s">
        <v>81</v>
      </c>
      <c r="C210" s="663">
        <f t="shared" si="200"/>
        <v>5154</v>
      </c>
      <c r="D210" s="663">
        <f t="shared" si="200"/>
        <v>3007</v>
      </c>
      <c r="E210" s="663">
        <f t="shared" si="200"/>
        <v>2934</v>
      </c>
      <c r="F210" s="663">
        <f t="shared" si="200"/>
        <v>97.572331227136672</v>
      </c>
      <c r="G210" s="664">
        <f t="shared" si="200"/>
        <v>14745.90324</v>
      </c>
      <c r="H210" s="664">
        <f t="shared" si="200"/>
        <v>8601.7800000000007</v>
      </c>
      <c r="I210" s="664">
        <f t="shared" si="200"/>
        <v>8312.9679699999997</v>
      </c>
      <c r="J210" s="664">
        <f t="shared" ref="J210" si="215">J198</f>
        <v>-288.81203000000096</v>
      </c>
      <c r="K210" s="664">
        <f t="shared" ref="K210:L210" si="216">K198</f>
        <v>0</v>
      </c>
      <c r="L210" s="664">
        <f t="shared" si="216"/>
        <v>8312.9679699999997</v>
      </c>
      <c r="M210" s="664">
        <f t="shared" si="200"/>
        <v>96.642415523298652</v>
      </c>
    </row>
    <row r="211" spans="1:13" ht="45" x14ac:dyDescent="0.25">
      <c r="A211" s="13">
        <v>1</v>
      </c>
      <c r="B211" s="87" t="s">
        <v>109</v>
      </c>
      <c r="C211" s="663">
        <f t="shared" si="200"/>
        <v>715</v>
      </c>
      <c r="D211" s="663">
        <f t="shared" si="200"/>
        <v>417</v>
      </c>
      <c r="E211" s="663">
        <f t="shared" si="200"/>
        <v>207</v>
      </c>
      <c r="F211" s="663">
        <f t="shared" si="200"/>
        <v>49.640287769784173</v>
      </c>
      <c r="G211" s="664">
        <f t="shared" si="200"/>
        <v>763.34829999999988</v>
      </c>
      <c r="H211" s="664">
        <f t="shared" si="200"/>
        <v>445.29</v>
      </c>
      <c r="I211" s="664">
        <f t="shared" si="200"/>
        <v>221.48603999999997</v>
      </c>
      <c r="J211" s="664">
        <f t="shared" ref="J211" si="217">J199</f>
        <v>-223.80396000000005</v>
      </c>
      <c r="K211" s="664">
        <f t="shared" ref="K211:L211" si="218">K199</f>
        <v>0</v>
      </c>
      <c r="L211" s="664">
        <f t="shared" si="218"/>
        <v>221.48603999999997</v>
      </c>
      <c r="M211" s="664">
        <f t="shared" si="200"/>
        <v>49.739729165263078</v>
      </c>
    </row>
    <row r="212" spans="1:13" ht="30" x14ac:dyDescent="0.25">
      <c r="A212" s="13"/>
      <c r="B212" s="87" t="s">
        <v>123</v>
      </c>
      <c r="C212" s="663">
        <f t="shared" ref="C212:M212" si="219">SUM(C200)</f>
        <v>13000</v>
      </c>
      <c r="D212" s="663">
        <f t="shared" si="219"/>
        <v>7583</v>
      </c>
      <c r="E212" s="663">
        <f t="shared" si="219"/>
        <v>7019</v>
      </c>
      <c r="F212" s="663">
        <f t="shared" si="219"/>
        <v>92.562310431227743</v>
      </c>
      <c r="G212" s="663">
        <f t="shared" si="219"/>
        <v>12651.86</v>
      </c>
      <c r="H212" s="663">
        <f t="shared" si="219"/>
        <v>7380.25</v>
      </c>
      <c r="I212" s="663">
        <f t="shared" si="219"/>
        <v>6834.3884000000007</v>
      </c>
      <c r="J212" s="663">
        <f t="shared" ref="J212" si="220">SUM(J200)</f>
        <v>-545.86159999999927</v>
      </c>
      <c r="K212" s="663">
        <f t="shared" ref="K212:L212" si="221">SUM(K200)</f>
        <v>-10.394879999999999</v>
      </c>
      <c r="L212" s="663">
        <f t="shared" si="221"/>
        <v>6823.9935200000009</v>
      </c>
      <c r="M212" s="663">
        <f t="shared" si="219"/>
        <v>92.603751905423266</v>
      </c>
    </row>
    <row r="213" spans="1:13" x14ac:dyDescent="0.25">
      <c r="A213" s="13">
        <v>1</v>
      </c>
      <c r="B213" s="88" t="s">
        <v>4</v>
      </c>
      <c r="C213" s="665">
        <f t="shared" ref="C213:M213" si="222">C201</f>
        <v>0</v>
      </c>
      <c r="D213" s="665">
        <f t="shared" si="222"/>
        <v>0</v>
      </c>
      <c r="E213" s="665">
        <f t="shared" si="222"/>
        <v>0</v>
      </c>
      <c r="F213" s="665">
        <f t="shared" si="222"/>
        <v>0</v>
      </c>
      <c r="G213" s="666">
        <f t="shared" si="222"/>
        <v>46534.275900000008</v>
      </c>
      <c r="H213" s="666">
        <f t="shared" si="222"/>
        <v>27144.99</v>
      </c>
      <c r="I213" s="666">
        <f t="shared" si="222"/>
        <v>27280.482670000001</v>
      </c>
      <c r="J213" s="666">
        <f t="shared" ref="J213" si="223">J201</f>
        <v>135.49266999999929</v>
      </c>
      <c r="K213" s="666">
        <f t="shared" ref="K213:L213" si="224">K201</f>
        <v>-269.99481000000003</v>
      </c>
      <c r="L213" s="666">
        <f t="shared" si="224"/>
        <v>27010.487859999997</v>
      </c>
      <c r="M213" s="666">
        <f t="shared" si="222"/>
        <v>100.49914429881906</v>
      </c>
    </row>
    <row r="214" spans="1:13" ht="15.75" thickBot="1" x14ac:dyDescent="0.3">
      <c r="A214" s="13">
        <v>1</v>
      </c>
      <c r="B214" s="58" t="s">
        <v>8</v>
      </c>
      <c r="C214" s="657"/>
      <c r="D214" s="657"/>
      <c r="E214" s="658"/>
      <c r="F214" s="657"/>
      <c r="G214" s="659"/>
      <c r="H214" s="659"/>
      <c r="I214" s="660"/>
      <c r="J214" s="660">
        <f t="shared" ref="J214:J265" si="225">I214-H214</f>
        <v>0</v>
      </c>
      <c r="K214" s="660"/>
      <c r="L214" s="660"/>
      <c r="M214" s="659"/>
    </row>
    <row r="215" spans="1:13" ht="45.75" customHeight="1" x14ac:dyDescent="0.25">
      <c r="A215" s="13">
        <v>1</v>
      </c>
      <c r="B215" s="84" t="s">
        <v>52</v>
      </c>
      <c r="C215" s="514"/>
      <c r="D215" s="514"/>
      <c r="E215" s="514"/>
      <c r="F215" s="514"/>
      <c r="G215" s="558"/>
      <c r="H215" s="558"/>
      <c r="I215" s="558"/>
      <c r="J215" s="558">
        <f t="shared" si="225"/>
        <v>0</v>
      </c>
      <c r="K215" s="558"/>
      <c r="L215" s="558"/>
      <c r="M215" s="558"/>
    </row>
    <row r="216" spans="1:13" s="25" customFormat="1" ht="30" x14ac:dyDescent="0.25">
      <c r="A216" s="13">
        <v>1</v>
      </c>
      <c r="B216" s="48" t="s">
        <v>120</v>
      </c>
      <c r="C216" s="392">
        <f>SUM(C217:C220)</f>
        <v>7228</v>
      </c>
      <c r="D216" s="392">
        <f>SUM(D217:D220)</f>
        <v>4217</v>
      </c>
      <c r="E216" s="392">
        <f>SUM(E217:E220)</f>
        <v>2461</v>
      </c>
      <c r="F216" s="392">
        <f t="shared" ref="F216:F225" si="226">E216/D216*100</f>
        <v>58.359023002134215</v>
      </c>
      <c r="G216" s="558">
        <f t="shared" ref="G216:L216" si="227">SUM(G217:G220)</f>
        <v>11151.1271</v>
      </c>
      <c r="H216" s="558">
        <f t="shared" si="227"/>
        <v>6504.8300000000008</v>
      </c>
      <c r="I216" s="558">
        <f t="shared" si="227"/>
        <v>4973.8060500000001</v>
      </c>
      <c r="J216" s="558">
        <f t="shared" si="227"/>
        <v>-1531.0239500000002</v>
      </c>
      <c r="K216" s="558">
        <f t="shared" si="227"/>
        <v>-124.04151000000002</v>
      </c>
      <c r="L216" s="558">
        <f t="shared" si="227"/>
        <v>4849.7645400000001</v>
      </c>
      <c r="M216" s="558">
        <f t="shared" ref="M216:M226" si="228">I216/H216*100</f>
        <v>76.463274981821201</v>
      </c>
    </row>
    <row r="217" spans="1:13" s="25" customFormat="1" ht="30" x14ac:dyDescent="0.25">
      <c r="A217" s="13">
        <v>1</v>
      </c>
      <c r="B217" s="47" t="s">
        <v>79</v>
      </c>
      <c r="C217" s="392">
        <v>5467</v>
      </c>
      <c r="D217" s="393">
        <f t="shared" ref="D217:D224" si="229">ROUND(C217/12*$B$3,0)</f>
        <v>3189</v>
      </c>
      <c r="E217" s="392">
        <v>1842</v>
      </c>
      <c r="F217" s="392">
        <f t="shared" si="226"/>
        <v>57.76105362182502</v>
      </c>
      <c r="G217" s="558">
        <v>7091.1718200000005</v>
      </c>
      <c r="H217" s="561">
        <f t="shared" ref="H217:H220" si="230">ROUND(G217/12*$B$3,2)</f>
        <v>4136.5200000000004</v>
      </c>
      <c r="I217" s="558">
        <f t="shared" ref="I217:I225" si="231">L217-K217</f>
        <v>3072.9384000000005</v>
      </c>
      <c r="J217" s="558">
        <f t="shared" si="225"/>
        <v>-1063.5816</v>
      </c>
      <c r="K217" s="558">
        <v>-113.88884000000002</v>
      </c>
      <c r="L217" s="558">
        <v>2959.0495600000004</v>
      </c>
      <c r="M217" s="558">
        <f t="shared" si="228"/>
        <v>74.288010211482117</v>
      </c>
    </row>
    <row r="218" spans="1:13" s="25" customFormat="1" ht="30" x14ac:dyDescent="0.25">
      <c r="A218" s="13">
        <v>1</v>
      </c>
      <c r="B218" s="47" t="s">
        <v>80</v>
      </c>
      <c r="C218" s="392">
        <v>1580</v>
      </c>
      <c r="D218" s="393">
        <f t="shared" si="229"/>
        <v>922</v>
      </c>
      <c r="E218" s="392">
        <v>450</v>
      </c>
      <c r="F218" s="392">
        <f t="shared" si="226"/>
        <v>48.806941431670282</v>
      </c>
      <c r="G218" s="558">
        <v>2872.2187999999996</v>
      </c>
      <c r="H218" s="561">
        <f t="shared" si="230"/>
        <v>1675.46</v>
      </c>
      <c r="I218" s="558">
        <f t="shared" si="231"/>
        <v>791.87612999999988</v>
      </c>
      <c r="J218" s="558">
        <f t="shared" si="225"/>
        <v>-883.58387000000016</v>
      </c>
      <c r="K218" s="558">
        <v>-10.152669999999999</v>
      </c>
      <c r="L218" s="558">
        <v>781.72345999999993</v>
      </c>
      <c r="M218" s="558">
        <f t="shared" si="228"/>
        <v>47.263207119238885</v>
      </c>
    </row>
    <row r="219" spans="1:13" s="25" customFormat="1" ht="45" x14ac:dyDescent="0.25">
      <c r="A219" s="13">
        <v>1</v>
      </c>
      <c r="B219" s="47" t="s">
        <v>114</v>
      </c>
      <c r="C219" s="392">
        <v>54</v>
      </c>
      <c r="D219" s="393">
        <f t="shared" si="229"/>
        <v>32</v>
      </c>
      <c r="E219" s="392">
        <v>48</v>
      </c>
      <c r="F219" s="392">
        <f t="shared" si="226"/>
        <v>150</v>
      </c>
      <c r="G219" s="558">
        <v>354.35232000000002</v>
      </c>
      <c r="H219" s="561">
        <f t="shared" si="230"/>
        <v>206.71</v>
      </c>
      <c r="I219" s="558">
        <f t="shared" si="231"/>
        <v>314.97984000000002</v>
      </c>
      <c r="J219" s="558">
        <f t="shared" si="225"/>
        <v>108.26984000000002</v>
      </c>
      <c r="K219" s="558">
        <v>0</v>
      </c>
      <c r="L219" s="558">
        <v>314.97984000000002</v>
      </c>
      <c r="M219" s="558">
        <f t="shared" si="228"/>
        <v>152.37764984761259</v>
      </c>
    </row>
    <row r="220" spans="1:13" s="25" customFormat="1" ht="30" x14ac:dyDescent="0.25">
      <c r="A220" s="13">
        <v>1</v>
      </c>
      <c r="B220" s="47" t="s">
        <v>115</v>
      </c>
      <c r="C220" s="392">
        <v>127</v>
      </c>
      <c r="D220" s="393">
        <f t="shared" si="229"/>
        <v>74</v>
      </c>
      <c r="E220" s="392">
        <v>121</v>
      </c>
      <c r="F220" s="392">
        <f t="shared" si="226"/>
        <v>163.51351351351352</v>
      </c>
      <c r="G220" s="558">
        <v>833.38416000000007</v>
      </c>
      <c r="H220" s="561">
        <f t="shared" si="230"/>
        <v>486.14</v>
      </c>
      <c r="I220" s="558">
        <f t="shared" si="231"/>
        <v>794.01167999999996</v>
      </c>
      <c r="J220" s="558">
        <f t="shared" si="225"/>
        <v>307.87167999999997</v>
      </c>
      <c r="K220" s="558">
        <v>0</v>
      </c>
      <c r="L220" s="558">
        <v>794.01167999999996</v>
      </c>
      <c r="M220" s="558">
        <f t="shared" si="228"/>
        <v>163.32983914098818</v>
      </c>
    </row>
    <row r="221" spans="1:13" s="25" customFormat="1" ht="30" x14ac:dyDescent="0.25">
      <c r="A221" s="13">
        <v>1</v>
      </c>
      <c r="B221" s="48" t="s">
        <v>112</v>
      </c>
      <c r="C221" s="392">
        <f>SUM(C222:C224)</f>
        <v>12111</v>
      </c>
      <c r="D221" s="392">
        <f>SUM(D222:D224)</f>
        <v>7065</v>
      </c>
      <c r="E221" s="392">
        <f>SUM(E222:E224)</f>
        <v>5178</v>
      </c>
      <c r="F221" s="392">
        <f t="shared" si="226"/>
        <v>73.29087048832271</v>
      </c>
      <c r="G221" s="560">
        <f t="shared" ref="G221:L221" si="232">SUM(G222:G224)</f>
        <v>22853.96459</v>
      </c>
      <c r="H221" s="560">
        <f t="shared" si="232"/>
        <v>13331.480000000001</v>
      </c>
      <c r="I221" s="560">
        <f t="shared" si="232"/>
        <v>13736.605049999998</v>
      </c>
      <c r="J221" s="560">
        <f t="shared" si="232"/>
        <v>405.12504999999737</v>
      </c>
      <c r="K221" s="560">
        <f t="shared" si="232"/>
        <v>-30.46425</v>
      </c>
      <c r="L221" s="560">
        <f t="shared" si="232"/>
        <v>13706.140799999999</v>
      </c>
      <c r="M221" s="558">
        <f t="shared" si="228"/>
        <v>103.03886027657842</v>
      </c>
    </row>
    <row r="222" spans="1:13" s="25" customFormat="1" ht="30" x14ac:dyDescent="0.25">
      <c r="A222" s="13">
        <v>1</v>
      </c>
      <c r="B222" s="47" t="s">
        <v>108</v>
      </c>
      <c r="C222" s="392">
        <v>3899</v>
      </c>
      <c r="D222" s="393">
        <f t="shared" si="229"/>
        <v>2274</v>
      </c>
      <c r="E222" s="392">
        <v>590</v>
      </c>
      <c r="F222" s="392">
        <f t="shared" si="226"/>
        <v>25.94547053649956</v>
      </c>
      <c r="G222" s="558">
        <v>3083.9147499999999</v>
      </c>
      <c r="H222" s="561">
        <f t="shared" ref="H222:H225" si="233">ROUND(G222/12*$B$3,2)</f>
        <v>1798.95</v>
      </c>
      <c r="I222" s="558">
        <f t="shared" si="231"/>
        <v>1247.9811900000002</v>
      </c>
      <c r="J222" s="558">
        <f t="shared" si="225"/>
        <v>-550.96880999999985</v>
      </c>
      <c r="K222" s="558">
        <v>-2.2296300000000002</v>
      </c>
      <c r="L222" s="558">
        <v>1245.7515600000002</v>
      </c>
      <c r="M222" s="558">
        <f t="shared" si="228"/>
        <v>69.372755774201622</v>
      </c>
    </row>
    <row r="223" spans="1:13" s="25" customFormat="1" ht="60" x14ac:dyDescent="0.25">
      <c r="A223" s="13">
        <v>1</v>
      </c>
      <c r="B223" s="47" t="s">
        <v>119</v>
      </c>
      <c r="C223" s="392">
        <v>6135</v>
      </c>
      <c r="D223" s="393">
        <f t="shared" si="229"/>
        <v>3579</v>
      </c>
      <c r="E223" s="392">
        <v>3349</v>
      </c>
      <c r="F223" s="392">
        <f t="shared" si="226"/>
        <v>93.573623917295336</v>
      </c>
      <c r="G223" s="558">
        <v>17552.6031</v>
      </c>
      <c r="H223" s="561">
        <f t="shared" si="233"/>
        <v>10239.02</v>
      </c>
      <c r="I223" s="558">
        <f t="shared" si="231"/>
        <v>11092.775939999998</v>
      </c>
      <c r="J223" s="558">
        <f t="shared" si="225"/>
        <v>853.75593999999728</v>
      </c>
      <c r="K223" s="558">
        <v>-28.23462</v>
      </c>
      <c r="L223" s="558">
        <v>11064.541319999998</v>
      </c>
      <c r="M223" s="558">
        <f t="shared" si="228"/>
        <v>108.33825834894353</v>
      </c>
    </row>
    <row r="224" spans="1:13" s="25" customFormat="1" ht="45" x14ac:dyDescent="0.25">
      <c r="A224" s="13">
        <v>1</v>
      </c>
      <c r="B224" s="47" t="s">
        <v>109</v>
      </c>
      <c r="C224" s="392">
        <v>2077</v>
      </c>
      <c r="D224" s="393">
        <f t="shared" si="229"/>
        <v>1212</v>
      </c>
      <c r="E224" s="392">
        <v>1239</v>
      </c>
      <c r="F224" s="392">
        <f t="shared" si="226"/>
        <v>102.22772277227723</v>
      </c>
      <c r="G224" s="558">
        <v>2217.4467399999999</v>
      </c>
      <c r="H224" s="561">
        <f t="shared" si="233"/>
        <v>1293.51</v>
      </c>
      <c r="I224" s="558">
        <f t="shared" si="231"/>
        <v>1395.8479199999999</v>
      </c>
      <c r="J224" s="558">
        <f t="shared" si="225"/>
        <v>102.33791999999994</v>
      </c>
      <c r="K224" s="558">
        <v>0</v>
      </c>
      <c r="L224" s="558">
        <v>1395.8479199999999</v>
      </c>
      <c r="M224" s="558">
        <f t="shared" si="228"/>
        <v>107.91164505879351</v>
      </c>
    </row>
    <row r="225" spans="1:250" s="25" customFormat="1" ht="30.75" thickBot="1" x14ac:dyDescent="0.3">
      <c r="A225" s="13"/>
      <c r="B225" s="269" t="s">
        <v>123</v>
      </c>
      <c r="C225" s="392">
        <v>8300</v>
      </c>
      <c r="D225" s="393">
        <f>ROUND(C225/12*$B$3,0)</f>
        <v>4842</v>
      </c>
      <c r="E225" s="392">
        <v>3472</v>
      </c>
      <c r="F225" s="392">
        <f t="shared" si="226"/>
        <v>71.70590665014457</v>
      </c>
      <c r="G225" s="558">
        <v>8077.7259999999997</v>
      </c>
      <c r="H225" s="561">
        <f t="shared" si="233"/>
        <v>4712.01</v>
      </c>
      <c r="I225" s="558">
        <f t="shared" si="231"/>
        <v>3379.9930600000012</v>
      </c>
      <c r="J225" s="558">
        <f t="shared" si="225"/>
        <v>-1332.0169399999991</v>
      </c>
      <c r="K225" s="558">
        <v>-9.2959500000000013</v>
      </c>
      <c r="L225" s="558">
        <v>3370.697110000001</v>
      </c>
      <c r="M225" s="558">
        <f>I225/H225*100</f>
        <v>71.731449211695235</v>
      </c>
    </row>
    <row r="226" spans="1:250" s="25" customFormat="1" ht="16.5" customHeight="1" thickBot="1" x14ac:dyDescent="0.3">
      <c r="A226" s="13">
        <v>1</v>
      </c>
      <c r="B226" s="124" t="s">
        <v>3</v>
      </c>
      <c r="C226" s="450"/>
      <c r="D226" s="450"/>
      <c r="E226" s="450"/>
      <c r="F226" s="450"/>
      <c r="G226" s="615">
        <f t="shared" ref="G226:L226" si="234">G221+G216+G225</f>
        <v>42082.817690000003</v>
      </c>
      <c r="H226" s="615">
        <f t="shared" si="234"/>
        <v>24548.32</v>
      </c>
      <c r="I226" s="615">
        <f t="shared" si="234"/>
        <v>22090.404159999998</v>
      </c>
      <c r="J226" s="615">
        <f t="shared" si="234"/>
        <v>-2457.9158400000019</v>
      </c>
      <c r="K226" s="615">
        <f t="shared" si="234"/>
        <v>-163.80171000000001</v>
      </c>
      <c r="L226" s="615">
        <f t="shared" si="234"/>
        <v>21926.602449999998</v>
      </c>
      <c r="M226" s="579">
        <f t="shared" si="228"/>
        <v>89.987437673942651</v>
      </c>
    </row>
    <row r="227" spans="1:250" x14ac:dyDescent="0.25">
      <c r="A227" s="13">
        <v>1</v>
      </c>
      <c r="B227" s="157" t="s">
        <v>98</v>
      </c>
      <c r="C227" s="667"/>
      <c r="D227" s="667"/>
      <c r="E227" s="667"/>
      <c r="F227" s="667"/>
      <c r="G227" s="668"/>
      <c r="H227" s="668"/>
      <c r="I227" s="668"/>
      <c r="J227" s="668">
        <f t="shared" si="225"/>
        <v>0</v>
      </c>
      <c r="K227" s="668"/>
      <c r="L227" s="668"/>
      <c r="M227" s="668"/>
    </row>
    <row r="228" spans="1:250" s="6" customFormat="1" ht="30" x14ac:dyDescent="0.25">
      <c r="A228" s="13">
        <v>1</v>
      </c>
      <c r="B228" s="141" t="s">
        <v>120</v>
      </c>
      <c r="C228" s="669">
        <f t="shared" ref="C228:M228" si="235">C216</f>
        <v>7228</v>
      </c>
      <c r="D228" s="669">
        <f t="shared" si="235"/>
        <v>4217</v>
      </c>
      <c r="E228" s="669">
        <f t="shared" si="235"/>
        <v>2461</v>
      </c>
      <c r="F228" s="669">
        <f t="shared" si="235"/>
        <v>58.359023002134215</v>
      </c>
      <c r="G228" s="670">
        <f t="shared" si="235"/>
        <v>11151.1271</v>
      </c>
      <c r="H228" s="670">
        <f t="shared" si="235"/>
        <v>6504.8300000000008</v>
      </c>
      <c r="I228" s="670">
        <f t="shared" si="235"/>
        <v>4973.8060500000001</v>
      </c>
      <c r="J228" s="670">
        <f t="shared" ref="J228" si="236">J216</f>
        <v>-1531.0239500000002</v>
      </c>
      <c r="K228" s="670">
        <f t="shared" si="235"/>
        <v>-124.04151000000002</v>
      </c>
      <c r="L228" s="670">
        <f t="shared" si="235"/>
        <v>4849.7645400000001</v>
      </c>
      <c r="M228" s="670">
        <f t="shared" si="235"/>
        <v>76.463274981821201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</row>
    <row r="229" spans="1:250" s="6" customFormat="1" ht="30" x14ac:dyDescent="0.25">
      <c r="A229" s="13">
        <v>1</v>
      </c>
      <c r="B229" s="139" t="s">
        <v>79</v>
      </c>
      <c r="C229" s="669">
        <f t="shared" ref="C229:M229" si="237">C217</f>
        <v>5467</v>
      </c>
      <c r="D229" s="669">
        <f t="shared" si="237"/>
        <v>3189</v>
      </c>
      <c r="E229" s="669">
        <f t="shared" si="237"/>
        <v>1842</v>
      </c>
      <c r="F229" s="669">
        <f t="shared" si="237"/>
        <v>57.76105362182502</v>
      </c>
      <c r="G229" s="670">
        <f t="shared" si="237"/>
        <v>7091.1718200000005</v>
      </c>
      <c r="H229" s="670">
        <f t="shared" si="237"/>
        <v>4136.5200000000004</v>
      </c>
      <c r="I229" s="670">
        <f t="shared" si="237"/>
        <v>3072.9384000000005</v>
      </c>
      <c r="J229" s="670">
        <f t="shared" ref="J229" si="238">J217</f>
        <v>-1063.5816</v>
      </c>
      <c r="K229" s="670">
        <f t="shared" si="237"/>
        <v>-113.88884000000002</v>
      </c>
      <c r="L229" s="670">
        <f t="shared" si="237"/>
        <v>2959.0495600000004</v>
      </c>
      <c r="M229" s="670">
        <f t="shared" si="237"/>
        <v>74.288010211482117</v>
      </c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</row>
    <row r="230" spans="1:250" s="6" customFormat="1" ht="30" x14ac:dyDescent="0.25">
      <c r="A230" s="13">
        <v>1</v>
      </c>
      <c r="B230" s="139" t="s">
        <v>80</v>
      </c>
      <c r="C230" s="669">
        <f t="shared" ref="C230:M230" si="239">C218</f>
        <v>1580</v>
      </c>
      <c r="D230" s="669">
        <f t="shared" si="239"/>
        <v>922</v>
      </c>
      <c r="E230" s="669">
        <f t="shared" si="239"/>
        <v>450</v>
      </c>
      <c r="F230" s="669">
        <f t="shared" si="239"/>
        <v>48.806941431670282</v>
      </c>
      <c r="G230" s="670">
        <f t="shared" si="239"/>
        <v>2872.2187999999996</v>
      </c>
      <c r="H230" s="670">
        <f t="shared" si="239"/>
        <v>1675.46</v>
      </c>
      <c r="I230" s="670">
        <f t="shared" si="239"/>
        <v>791.87612999999988</v>
      </c>
      <c r="J230" s="670">
        <f t="shared" ref="J230" si="240">J218</f>
        <v>-883.58387000000016</v>
      </c>
      <c r="K230" s="670">
        <f t="shared" si="239"/>
        <v>-10.152669999999999</v>
      </c>
      <c r="L230" s="670">
        <f t="shared" si="239"/>
        <v>781.72345999999993</v>
      </c>
      <c r="M230" s="670">
        <f t="shared" si="239"/>
        <v>47.263207119238885</v>
      </c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</row>
    <row r="231" spans="1:250" s="6" customFormat="1" ht="45" x14ac:dyDescent="0.25">
      <c r="A231" s="13">
        <v>1</v>
      </c>
      <c r="B231" s="139" t="s">
        <v>114</v>
      </c>
      <c r="C231" s="669">
        <f t="shared" ref="C231:M231" si="241">C219</f>
        <v>54</v>
      </c>
      <c r="D231" s="669">
        <f t="shared" si="241"/>
        <v>32</v>
      </c>
      <c r="E231" s="669">
        <f t="shared" si="241"/>
        <v>48</v>
      </c>
      <c r="F231" s="669">
        <f t="shared" si="241"/>
        <v>150</v>
      </c>
      <c r="G231" s="670">
        <f t="shared" si="241"/>
        <v>354.35232000000002</v>
      </c>
      <c r="H231" s="670">
        <f t="shared" si="241"/>
        <v>206.71</v>
      </c>
      <c r="I231" s="670">
        <f t="shared" si="241"/>
        <v>314.97984000000002</v>
      </c>
      <c r="J231" s="670">
        <f t="shared" ref="J231" si="242">J219</f>
        <v>108.26984000000002</v>
      </c>
      <c r="K231" s="670">
        <f t="shared" si="241"/>
        <v>0</v>
      </c>
      <c r="L231" s="670">
        <f t="shared" si="241"/>
        <v>314.97984000000002</v>
      </c>
      <c r="M231" s="670">
        <f t="shared" si="241"/>
        <v>152.37764984761259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</row>
    <row r="232" spans="1:250" s="6" customFormat="1" ht="30" x14ac:dyDescent="0.25">
      <c r="A232" s="13">
        <v>1</v>
      </c>
      <c r="B232" s="139" t="s">
        <v>115</v>
      </c>
      <c r="C232" s="669">
        <f t="shared" ref="C232:M232" si="243">C220</f>
        <v>127</v>
      </c>
      <c r="D232" s="669">
        <f t="shared" si="243"/>
        <v>74</v>
      </c>
      <c r="E232" s="669">
        <f t="shared" si="243"/>
        <v>121</v>
      </c>
      <c r="F232" s="669">
        <f t="shared" si="243"/>
        <v>163.51351351351352</v>
      </c>
      <c r="G232" s="670">
        <f t="shared" si="243"/>
        <v>833.38416000000007</v>
      </c>
      <c r="H232" s="670">
        <f t="shared" si="243"/>
        <v>486.14</v>
      </c>
      <c r="I232" s="670">
        <f t="shared" si="243"/>
        <v>794.01167999999996</v>
      </c>
      <c r="J232" s="670">
        <f t="shared" ref="J232" si="244">J220</f>
        <v>307.87167999999997</v>
      </c>
      <c r="K232" s="670">
        <f t="shared" si="243"/>
        <v>0</v>
      </c>
      <c r="L232" s="670">
        <f t="shared" si="243"/>
        <v>794.01167999999996</v>
      </c>
      <c r="M232" s="670">
        <f t="shared" si="243"/>
        <v>163.32983914098818</v>
      </c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</row>
    <row r="233" spans="1:250" s="6" customFormat="1" ht="30" x14ac:dyDescent="0.25">
      <c r="A233" s="13">
        <v>1</v>
      </c>
      <c r="B233" s="141" t="s">
        <v>112</v>
      </c>
      <c r="C233" s="669">
        <f t="shared" ref="C233:M233" si="245">C221</f>
        <v>12111</v>
      </c>
      <c r="D233" s="669">
        <f t="shared" si="245"/>
        <v>7065</v>
      </c>
      <c r="E233" s="669">
        <f t="shared" si="245"/>
        <v>5178</v>
      </c>
      <c r="F233" s="669">
        <f t="shared" si="245"/>
        <v>73.29087048832271</v>
      </c>
      <c r="G233" s="670">
        <f t="shared" si="245"/>
        <v>22853.96459</v>
      </c>
      <c r="H233" s="670">
        <f t="shared" si="245"/>
        <v>13331.480000000001</v>
      </c>
      <c r="I233" s="670">
        <f t="shared" si="245"/>
        <v>13736.605049999998</v>
      </c>
      <c r="J233" s="670">
        <f t="shared" ref="J233" si="246">J221</f>
        <v>405.12504999999737</v>
      </c>
      <c r="K233" s="670">
        <f t="shared" si="245"/>
        <v>-30.46425</v>
      </c>
      <c r="L233" s="670">
        <f t="shared" si="245"/>
        <v>13706.140799999999</v>
      </c>
      <c r="M233" s="670">
        <f t="shared" si="245"/>
        <v>103.03886027657842</v>
      </c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</row>
    <row r="234" spans="1:250" s="6" customFormat="1" ht="30" x14ac:dyDescent="0.25">
      <c r="A234" s="13">
        <v>1</v>
      </c>
      <c r="B234" s="139" t="s">
        <v>108</v>
      </c>
      <c r="C234" s="669">
        <f t="shared" ref="C234:M234" si="247">C222</f>
        <v>3899</v>
      </c>
      <c r="D234" s="669">
        <f t="shared" si="247"/>
        <v>2274</v>
      </c>
      <c r="E234" s="669">
        <f t="shared" si="247"/>
        <v>590</v>
      </c>
      <c r="F234" s="669">
        <f t="shared" si="247"/>
        <v>25.94547053649956</v>
      </c>
      <c r="G234" s="670">
        <f t="shared" si="247"/>
        <v>3083.9147499999999</v>
      </c>
      <c r="H234" s="670">
        <f t="shared" si="247"/>
        <v>1798.95</v>
      </c>
      <c r="I234" s="670">
        <f t="shared" si="247"/>
        <v>1247.9811900000002</v>
      </c>
      <c r="J234" s="670">
        <f t="shared" ref="J234" si="248">J222</f>
        <v>-550.96880999999985</v>
      </c>
      <c r="K234" s="670">
        <f t="shared" si="247"/>
        <v>-2.2296300000000002</v>
      </c>
      <c r="L234" s="670">
        <f t="shared" si="247"/>
        <v>1245.7515600000002</v>
      </c>
      <c r="M234" s="670">
        <f t="shared" si="247"/>
        <v>69.372755774201622</v>
      </c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</row>
    <row r="235" spans="1:250" s="6" customFormat="1" ht="45" customHeight="1" x14ac:dyDescent="0.25">
      <c r="A235" s="13">
        <v>1</v>
      </c>
      <c r="B235" s="139" t="s">
        <v>81</v>
      </c>
      <c r="C235" s="669">
        <f t="shared" ref="C235:M235" si="249">C223</f>
        <v>6135</v>
      </c>
      <c r="D235" s="669">
        <f t="shared" si="249"/>
        <v>3579</v>
      </c>
      <c r="E235" s="669">
        <f t="shared" si="249"/>
        <v>3349</v>
      </c>
      <c r="F235" s="669">
        <f t="shared" si="249"/>
        <v>93.573623917295336</v>
      </c>
      <c r="G235" s="670">
        <f t="shared" si="249"/>
        <v>17552.6031</v>
      </c>
      <c r="H235" s="670">
        <f t="shared" si="249"/>
        <v>10239.02</v>
      </c>
      <c r="I235" s="670">
        <f t="shared" si="249"/>
        <v>11092.775939999998</v>
      </c>
      <c r="J235" s="670">
        <f t="shared" ref="J235" si="250">J223</f>
        <v>853.75593999999728</v>
      </c>
      <c r="K235" s="670">
        <f t="shared" si="249"/>
        <v>-28.23462</v>
      </c>
      <c r="L235" s="670">
        <f t="shared" si="249"/>
        <v>11064.541319999998</v>
      </c>
      <c r="M235" s="670">
        <f t="shared" si="249"/>
        <v>108.33825834894353</v>
      </c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</row>
    <row r="236" spans="1:250" s="6" customFormat="1" ht="45" customHeight="1" x14ac:dyDescent="0.25">
      <c r="A236" s="13">
        <v>1</v>
      </c>
      <c r="B236" s="139" t="s">
        <v>109</v>
      </c>
      <c r="C236" s="669">
        <f t="shared" ref="C236:M236" si="251">C224</f>
        <v>2077</v>
      </c>
      <c r="D236" s="669">
        <f t="shared" si="251"/>
        <v>1212</v>
      </c>
      <c r="E236" s="669">
        <f t="shared" si="251"/>
        <v>1239</v>
      </c>
      <c r="F236" s="669">
        <f t="shared" si="251"/>
        <v>102.22772277227723</v>
      </c>
      <c r="G236" s="670">
        <f t="shared" si="251"/>
        <v>2217.4467399999999</v>
      </c>
      <c r="H236" s="670">
        <f t="shared" si="251"/>
        <v>1293.51</v>
      </c>
      <c r="I236" s="670">
        <f t="shared" si="251"/>
        <v>1395.8479199999999</v>
      </c>
      <c r="J236" s="670">
        <f t="shared" ref="J236" si="252">J224</f>
        <v>102.33791999999994</v>
      </c>
      <c r="K236" s="670">
        <f t="shared" si="251"/>
        <v>0</v>
      </c>
      <c r="L236" s="670">
        <f t="shared" si="251"/>
        <v>1395.8479199999999</v>
      </c>
      <c r="M236" s="670">
        <f t="shared" si="251"/>
        <v>107.91164505879351</v>
      </c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</row>
    <row r="237" spans="1:250" s="6" customFormat="1" ht="38.1" customHeight="1" thickBot="1" x14ac:dyDescent="0.3">
      <c r="A237" s="13"/>
      <c r="B237" s="305" t="s">
        <v>123</v>
      </c>
      <c r="C237" s="671">
        <f t="shared" ref="C237:M237" si="253">SUM(C225)</f>
        <v>8300</v>
      </c>
      <c r="D237" s="671">
        <f t="shared" si="253"/>
        <v>4842</v>
      </c>
      <c r="E237" s="671">
        <f t="shared" si="253"/>
        <v>3472</v>
      </c>
      <c r="F237" s="671">
        <f t="shared" si="253"/>
        <v>71.70590665014457</v>
      </c>
      <c r="G237" s="671">
        <f t="shared" si="253"/>
        <v>8077.7259999999997</v>
      </c>
      <c r="H237" s="671">
        <f t="shared" si="253"/>
        <v>4712.01</v>
      </c>
      <c r="I237" s="671">
        <f t="shared" si="253"/>
        <v>3379.9930600000012</v>
      </c>
      <c r="J237" s="671">
        <f t="shared" ref="J237" si="254">SUM(J225)</f>
        <v>-1332.0169399999991</v>
      </c>
      <c r="K237" s="671">
        <f t="shared" si="253"/>
        <v>-9.2959500000000013</v>
      </c>
      <c r="L237" s="671">
        <f t="shared" si="253"/>
        <v>3370.697110000001</v>
      </c>
      <c r="M237" s="671">
        <f t="shared" si="253"/>
        <v>71.731449211695235</v>
      </c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</row>
    <row r="238" spans="1:250" s="6" customFormat="1" ht="15" customHeight="1" thickBot="1" x14ac:dyDescent="0.3">
      <c r="A238" s="13">
        <v>1</v>
      </c>
      <c r="B238" s="306" t="s">
        <v>107</v>
      </c>
      <c r="C238" s="672">
        <f t="shared" ref="C238:M238" si="255">C226</f>
        <v>0</v>
      </c>
      <c r="D238" s="672">
        <f t="shared" si="255"/>
        <v>0</v>
      </c>
      <c r="E238" s="672">
        <f t="shared" si="255"/>
        <v>0</v>
      </c>
      <c r="F238" s="672">
        <f t="shared" si="255"/>
        <v>0</v>
      </c>
      <c r="G238" s="673">
        <f t="shared" si="255"/>
        <v>42082.817690000003</v>
      </c>
      <c r="H238" s="673">
        <f t="shared" si="255"/>
        <v>24548.32</v>
      </c>
      <c r="I238" s="673">
        <f t="shared" si="255"/>
        <v>22090.404159999998</v>
      </c>
      <c r="J238" s="673">
        <f t="shared" ref="J238" si="256">J226</f>
        <v>-2457.9158400000019</v>
      </c>
      <c r="K238" s="673">
        <f t="shared" si="255"/>
        <v>-163.80171000000001</v>
      </c>
      <c r="L238" s="673">
        <f t="shared" si="255"/>
        <v>21926.602449999998</v>
      </c>
      <c r="M238" s="673">
        <f t="shared" si="255"/>
        <v>89.987437673942651</v>
      </c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</row>
    <row r="239" spans="1:250" ht="15" customHeight="1" thickBot="1" x14ac:dyDescent="0.3">
      <c r="A239" s="13">
        <v>1</v>
      </c>
      <c r="B239" s="57" t="s">
        <v>14</v>
      </c>
      <c r="C239" s="674"/>
      <c r="D239" s="674"/>
      <c r="E239" s="675"/>
      <c r="F239" s="674"/>
      <c r="G239" s="659"/>
      <c r="H239" s="659"/>
      <c r="I239" s="660"/>
      <c r="J239" s="660">
        <f t="shared" si="225"/>
        <v>0</v>
      </c>
      <c r="K239" s="660"/>
      <c r="L239" s="660"/>
      <c r="M239" s="659"/>
    </row>
    <row r="240" spans="1:250" ht="29.25" x14ac:dyDescent="0.25">
      <c r="A240" s="13">
        <v>1</v>
      </c>
      <c r="B240" s="84" t="s">
        <v>51</v>
      </c>
      <c r="C240" s="514"/>
      <c r="D240" s="514"/>
      <c r="E240" s="514"/>
      <c r="F240" s="514"/>
      <c r="G240" s="558"/>
      <c r="H240" s="558"/>
      <c r="I240" s="558"/>
      <c r="J240" s="558">
        <f t="shared" si="225"/>
        <v>0</v>
      </c>
      <c r="K240" s="558"/>
      <c r="L240" s="558"/>
      <c r="M240" s="558"/>
    </row>
    <row r="241" spans="1:250" s="25" customFormat="1" ht="30" x14ac:dyDescent="0.25">
      <c r="A241" s="13">
        <v>1</v>
      </c>
      <c r="B241" s="48" t="s">
        <v>120</v>
      </c>
      <c r="C241" s="392">
        <f>SUM(C242:C245)</f>
        <v>9697</v>
      </c>
      <c r="D241" s="392">
        <f>SUM(D242:D245)</f>
        <v>5657</v>
      </c>
      <c r="E241" s="392">
        <f>SUM(E242:E245)</f>
        <v>5315</v>
      </c>
      <c r="F241" s="392">
        <f>E241/D241*100</f>
        <v>93.954392787696662</v>
      </c>
      <c r="G241" s="558">
        <f t="shared" ref="G241:L241" si="257">SUM(G242:G245)</f>
        <v>15811.92022</v>
      </c>
      <c r="H241" s="558">
        <f t="shared" si="257"/>
        <v>9223.619999999999</v>
      </c>
      <c r="I241" s="558">
        <f t="shared" si="257"/>
        <v>10172.354499999999</v>
      </c>
      <c r="J241" s="558">
        <f t="shared" si="257"/>
        <v>948.73449999999889</v>
      </c>
      <c r="K241" s="558">
        <f t="shared" si="257"/>
        <v>-367.96520000000004</v>
      </c>
      <c r="L241" s="558">
        <f t="shared" si="257"/>
        <v>9804.3892999999989</v>
      </c>
      <c r="M241" s="558">
        <f t="shared" ref="M241:M251" si="258">I241/H241*100</f>
        <v>110.28592353110818</v>
      </c>
    </row>
    <row r="242" spans="1:250" s="25" customFormat="1" ht="30" x14ac:dyDescent="0.25">
      <c r="A242" s="13">
        <v>1</v>
      </c>
      <c r="B242" s="47" t="s">
        <v>79</v>
      </c>
      <c r="C242" s="392">
        <v>7313</v>
      </c>
      <c r="D242" s="393">
        <f t="shared" ref="D242:D249" si="259">ROUND(C242/12*$B$3,0)</f>
        <v>4266</v>
      </c>
      <c r="E242" s="392">
        <v>3887</v>
      </c>
      <c r="F242" s="392">
        <f>E242/D242*100</f>
        <v>91.115799343647438</v>
      </c>
      <c r="G242" s="558">
        <v>10292.08698</v>
      </c>
      <c r="H242" s="561">
        <f t="shared" ref="H242:H245" si="260">ROUND(G242/12*$B$3,2)</f>
        <v>6003.72</v>
      </c>
      <c r="I242" s="558">
        <f t="shared" ref="I242:I244" si="261">L242-K242</f>
        <v>6317.4107399999994</v>
      </c>
      <c r="J242" s="558">
        <f t="shared" si="225"/>
        <v>313.6907399999991</v>
      </c>
      <c r="K242" s="558">
        <v>-244.59647000000001</v>
      </c>
      <c r="L242" s="558">
        <v>6072.8142699999989</v>
      </c>
      <c r="M242" s="558">
        <f t="shared" si="258"/>
        <v>105.22493953748675</v>
      </c>
    </row>
    <row r="243" spans="1:250" s="25" customFormat="1" ht="30" x14ac:dyDescent="0.25">
      <c r="A243" s="13">
        <v>1</v>
      </c>
      <c r="B243" s="47" t="s">
        <v>80</v>
      </c>
      <c r="C243" s="392">
        <v>2134</v>
      </c>
      <c r="D243" s="393">
        <f t="shared" si="259"/>
        <v>1245</v>
      </c>
      <c r="E243" s="392">
        <v>1175</v>
      </c>
      <c r="F243" s="392">
        <f>E243/D243*100</f>
        <v>94.377510040160644</v>
      </c>
      <c r="G243" s="558">
        <v>3879.31324</v>
      </c>
      <c r="H243" s="561">
        <f t="shared" si="260"/>
        <v>2262.9299999999998</v>
      </c>
      <c r="I243" s="558">
        <f t="shared" si="261"/>
        <v>2194.7375199999997</v>
      </c>
      <c r="J243" s="558">
        <f t="shared" si="225"/>
        <v>-68.19248000000016</v>
      </c>
      <c r="K243" s="558">
        <v>-38.061690000000006</v>
      </c>
      <c r="L243" s="558">
        <v>2156.6758299999997</v>
      </c>
      <c r="M243" s="558">
        <f t="shared" si="258"/>
        <v>96.986540458608957</v>
      </c>
    </row>
    <row r="244" spans="1:250" s="25" customFormat="1" ht="45" x14ac:dyDescent="0.25">
      <c r="A244" s="13">
        <v>1</v>
      </c>
      <c r="B244" s="47" t="s">
        <v>114</v>
      </c>
      <c r="C244" s="392">
        <v>90</v>
      </c>
      <c r="D244" s="393">
        <f t="shared" si="259"/>
        <v>53</v>
      </c>
      <c r="E244" s="392">
        <v>100</v>
      </c>
      <c r="F244" s="392">
        <f>E244/D244*100</f>
        <v>188.67924528301887</v>
      </c>
      <c r="G244" s="558">
        <v>590.58719999999994</v>
      </c>
      <c r="H244" s="561">
        <f t="shared" si="260"/>
        <v>344.51</v>
      </c>
      <c r="I244" s="558">
        <f t="shared" si="261"/>
        <v>656.20799999999997</v>
      </c>
      <c r="J244" s="558">
        <f t="shared" si="225"/>
        <v>311.69799999999998</v>
      </c>
      <c r="K244" s="558">
        <v>-85.307040000000015</v>
      </c>
      <c r="L244" s="558">
        <v>570.90095999999994</v>
      </c>
      <c r="M244" s="558">
        <f t="shared" si="258"/>
        <v>190.4757481640591</v>
      </c>
    </row>
    <row r="245" spans="1:250" s="25" customFormat="1" ht="30" x14ac:dyDescent="0.25">
      <c r="A245" s="13">
        <v>1</v>
      </c>
      <c r="B245" s="47" t="s">
        <v>115</v>
      </c>
      <c r="C245" s="392">
        <v>160</v>
      </c>
      <c r="D245" s="393">
        <f t="shared" si="259"/>
        <v>93</v>
      </c>
      <c r="E245" s="392">
        <v>153</v>
      </c>
      <c r="F245" s="392">
        <f t="shared" ref="F245:F249" si="262">E245/D245*100</f>
        <v>164.51612903225808</v>
      </c>
      <c r="G245" s="558">
        <v>1049.9328</v>
      </c>
      <c r="H245" s="561">
        <f t="shared" si="260"/>
        <v>612.46</v>
      </c>
      <c r="I245" s="558">
        <f t="shared" ref="I245:I250" si="263">L245-K245</f>
        <v>1003.99824</v>
      </c>
      <c r="J245" s="558">
        <f t="shared" si="225"/>
        <v>391.53823999999997</v>
      </c>
      <c r="K245" s="558">
        <v>0</v>
      </c>
      <c r="L245" s="558">
        <v>1003.99824</v>
      </c>
      <c r="M245" s="558">
        <f t="shared" si="258"/>
        <v>163.92878555334224</v>
      </c>
    </row>
    <row r="246" spans="1:250" s="25" customFormat="1" ht="30" x14ac:dyDescent="0.25">
      <c r="A246" s="13">
        <v>1</v>
      </c>
      <c r="B246" s="48" t="s">
        <v>112</v>
      </c>
      <c r="C246" s="392">
        <f>SUM(C247:C249)</f>
        <v>14846</v>
      </c>
      <c r="D246" s="392">
        <f>SUM(D247:D249)</f>
        <v>8661</v>
      </c>
      <c r="E246" s="392">
        <f>SUM(E247:E249)</f>
        <v>7175</v>
      </c>
      <c r="F246" s="392">
        <f t="shared" si="262"/>
        <v>82.842627872070196</v>
      </c>
      <c r="G246" s="560">
        <f t="shared" ref="G246:L246" si="264">SUM(G247:G249)</f>
        <v>27115.6355</v>
      </c>
      <c r="H246" s="560">
        <f t="shared" si="264"/>
        <v>15817.460000000001</v>
      </c>
      <c r="I246" s="560">
        <f t="shared" si="264"/>
        <v>15966.40517</v>
      </c>
      <c r="J246" s="560">
        <f t="shared" si="264"/>
        <v>148.94517000000042</v>
      </c>
      <c r="K246" s="560">
        <f t="shared" si="264"/>
        <v>-1.9354100000000001</v>
      </c>
      <c r="L246" s="560">
        <f t="shared" si="264"/>
        <v>15964.469760000002</v>
      </c>
      <c r="M246" s="558">
        <f t="shared" si="258"/>
        <v>100.9416503661144</v>
      </c>
    </row>
    <row r="247" spans="1:250" s="25" customFormat="1" ht="30" x14ac:dyDescent="0.25">
      <c r="A247" s="13">
        <v>1</v>
      </c>
      <c r="B247" s="47" t="s">
        <v>108</v>
      </c>
      <c r="C247" s="392">
        <v>5646</v>
      </c>
      <c r="D247" s="393">
        <f t="shared" si="259"/>
        <v>3294</v>
      </c>
      <c r="E247" s="392">
        <v>945</v>
      </c>
      <c r="F247" s="392">
        <f t="shared" si="262"/>
        <v>28.688524590163933</v>
      </c>
      <c r="G247" s="558">
        <v>5636.1715000000004</v>
      </c>
      <c r="H247" s="561">
        <f t="shared" ref="H247:H250" si="265">ROUND(G247/12*$B$3,2)</f>
        <v>3287.77</v>
      </c>
      <c r="I247" s="558">
        <f t="shared" si="263"/>
        <v>1887.4980800000003</v>
      </c>
      <c r="J247" s="558">
        <f t="shared" si="225"/>
        <v>-1400.2719199999997</v>
      </c>
      <c r="K247" s="558">
        <v>-1.9354100000000001</v>
      </c>
      <c r="L247" s="558">
        <v>1885.5626700000003</v>
      </c>
      <c r="M247" s="558">
        <f t="shared" si="258"/>
        <v>57.409675251006007</v>
      </c>
    </row>
    <row r="248" spans="1:250" s="25" customFormat="1" ht="61.5" customHeight="1" x14ac:dyDescent="0.25">
      <c r="A248" s="13">
        <v>1</v>
      </c>
      <c r="B248" s="47" t="s">
        <v>119</v>
      </c>
      <c r="C248" s="392">
        <v>6500</v>
      </c>
      <c r="D248" s="393">
        <f t="shared" si="259"/>
        <v>3792</v>
      </c>
      <c r="E248" s="392">
        <v>4744</v>
      </c>
      <c r="F248" s="392">
        <f t="shared" si="262"/>
        <v>125.10548523206751</v>
      </c>
      <c r="G248" s="558">
        <v>18596.89</v>
      </c>
      <c r="H248" s="561">
        <f t="shared" si="265"/>
        <v>10848.19</v>
      </c>
      <c r="I248" s="558">
        <f t="shared" si="263"/>
        <v>12485.13113</v>
      </c>
      <c r="J248" s="558">
        <f t="shared" si="225"/>
        <v>1636.9411299999992</v>
      </c>
      <c r="K248" s="558">
        <v>0</v>
      </c>
      <c r="L248" s="558">
        <v>12485.13113</v>
      </c>
      <c r="M248" s="558">
        <f t="shared" si="258"/>
        <v>115.0895322629858</v>
      </c>
    </row>
    <row r="249" spans="1:250" s="25" customFormat="1" ht="44.25" customHeight="1" x14ac:dyDescent="0.25">
      <c r="A249" s="13">
        <v>1</v>
      </c>
      <c r="B249" s="47" t="s">
        <v>109</v>
      </c>
      <c r="C249" s="392">
        <v>2700</v>
      </c>
      <c r="D249" s="393">
        <f t="shared" si="259"/>
        <v>1575</v>
      </c>
      <c r="E249" s="392">
        <v>1486</v>
      </c>
      <c r="F249" s="392">
        <f t="shared" si="262"/>
        <v>94.349206349206355</v>
      </c>
      <c r="G249" s="558">
        <v>2882.5739999999996</v>
      </c>
      <c r="H249" s="561">
        <f t="shared" si="265"/>
        <v>1681.5</v>
      </c>
      <c r="I249" s="558">
        <f t="shared" si="263"/>
        <v>1593.7759600000009</v>
      </c>
      <c r="J249" s="558">
        <f t="shared" si="225"/>
        <v>-87.72403999999915</v>
      </c>
      <c r="K249" s="558">
        <v>0</v>
      </c>
      <c r="L249" s="558">
        <v>1593.7759600000009</v>
      </c>
      <c r="M249" s="558">
        <f t="shared" si="258"/>
        <v>94.782988997918565</v>
      </c>
    </row>
    <row r="250" spans="1:250" s="25" customFormat="1" ht="29.25" customHeight="1" thickBot="1" x14ac:dyDescent="0.3">
      <c r="A250" s="13"/>
      <c r="B250" s="285" t="s">
        <v>123</v>
      </c>
      <c r="C250" s="394">
        <v>24500</v>
      </c>
      <c r="D250" s="421">
        <f>ROUND(C250/12*$B$3,0)</f>
        <v>14292</v>
      </c>
      <c r="E250" s="394">
        <v>13163</v>
      </c>
      <c r="F250" s="394">
        <f>E250/D250*100</f>
        <v>92.100475790652112</v>
      </c>
      <c r="G250" s="570">
        <v>23843.89</v>
      </c>
      <c r="H250" s="573">
        <f t="shared" si="265"/>
        <v>13908.94</v>
      </c>
      <c r="I250" s="558">
        <f t="shared" si="263"/>
        <v>12814.391519999999</v>
      </c>
      <c r="J250" s="570">
        <f t="shared" si="225"/>
        <v>-1094.5484800000013</v>
      </c>
      <c r="K250" s="570">
        <v>-15.57152</v>
      </c>
      <c r="L250" s="570">
        <v>12798.82</v>
      </c>
      <c r="M250" s="570">
        <f>I250/H250*100</f>
        <v>92.13061182232434</v>
      </c>
    </row>
    <row r="251" spans="1:250" s="8" customFormat="1" ht="15" customHeight="1" thickBot="1" x14ac:dyDescent="0.3">
      <c r="A251" s="13">
        <v>1</v>
      </c>
      <c r="B251" s="124" t="s">
        <v>3</v>
      </c>
      <c r="C251" s="450"/>
      <c r="D251" s="450"/>
      <c r="E251" s="450"/>
      <c r="F251" s="450"/>
      <c r="G251" s="579">
        <f t="shared" ref="G251:L251" si="266">G246+G241+G250</f>
        <v>66771.445720000003</v>
      </c>
      <c r="H251" s="579">
        <f t="shared" si="266"/>
        <v>38950.020000000004</v>
      </c>
      <c r="I251" s="579">
        <f t="shared" si="266"/>
        <v>38953.151189999997</v>
      </c>
      <c r="J251" s="579">
        <f t="shared" si="266"/>
        <v>3.1311899999980142</v>
      </c>
      <c r="K251" s="579">
        <f t="shared" si="266"/>
        <v>-385.47213000000005</v>
      </c>
      <c r="L251" s="579">
        <f t="shared" si="266"/>
        <v>38567.679060000002</v>
      </c>
      <c r="M251" s="579">
        <f t="shared" si="258"/>
        <v>100.00803899458843</v>
      </c>
    </row>
    <row r="252" spans="1:250" x14ac:dyDescent="0.25">
      <c r="A252" s="13">
        <v>1</v>
      </c>
      <c r="B252" s="158" t="s">
        <v>12</v>
      </c>
      <c r="C252" s="676"/>
      <c r="D252" s="676"/>
      <c r="E252" s="676"/>
      <c r="F252" s="676"/>
      <c r="G252" s="677"/>
      <c r="H252" s="677"/>
      <c r="I252" s="677"/>
      <c r="J252" s="677">
        <f t="shared" si="225"/>
        <v>0</v>
      </c>
      <c r="K252" s="677"/>
      <c r="L252" s="677"/>
      <c r="M252" s="677"/>
    </row>
    <row r="253" spans="1:250" s="6" customFormat="1" ht="30" x14ac:dyDescent="0.25">
      <c r="A253" s="13">
        <v>1</v>
      </c>
      <c r="B253" s="159" t="s">
        <v>120</v>
      </c>
      <c r="C253" s="678">
        <f t="shared" ref="C253:M253" si="267">C241</f>
        <v>9697</v>
      </c>
      <c r="D253" s="678">
        <f t="shared" si="267"/>
        <v>5657</v>
      </c>
      <c r="E253" s="678">
        <f t="shared" si="267"/>
        <v>5315</v>
      </c>
      <c r="F253" s="678">
        <f t="shared" si="267"/>
        <v>93.954392787696662</v>
      </c>
      <c r="G253" s="679">
        <f t="shared" si="267"/>
        <v>15811.92022</v>
      </c>
      <c r="H253" s="679">
        <f t="shared" si="267"/>
        <v>9223.619999999999</v>
      </c>
      <c r="I253" s="679">
        <f t="shared" si="267"/>
        <v>10172.354499999999</v>
      </c>
      <c r="J253" s="679">
        <f t="shared" ref="J253" si="268">J241</f>
        <v>948.73449999999889</v>
      </c>
      <c r="K253" s="679">
        <f t="shared" si="267"/>
        <v>-367.96520000000004</v>
      </c>
      <c r="L253" s="679">
        <f t="shared" si="267"/>
        <v>9804.3892999999989</v>
      </c>
      <c r="M253" s="679">
        <f t="shared" si="267"/>
        <v>110.28592353110818</v>
      </c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</row>
    <row r="254" spans="1:250" s="6" customFormat="1" ht="30" x14ac:dyDescent="0.25">
      <c r="A254" s="13">
        <v>1</v>
      </c>
      <c r="B254" s="160" t="s">
        <v>79</v>
      </c>
      <c r="C254" s="678">
        <f t="shared" ref="C254:M254" si="269">C242</f>
        <v>7313</v>
      </c>
      <c r="D254" s="678">
        <f t="shared" si="269"/>
        <v>4266</v>
      </c>
      <c r="E254" s="678">
        <f t="shared" si="269"/>
        <v>3887</v>
      </c>
      <c r="F254" s="678">
        <f t="shared" si="269"/>
        <v>91.115799343647438</v>
      </c>
      <c r="G254" s="679">
        <f t="shared" si="269"/>
        <v>10292.08698</v>
      </c>
      <c r="H254" s="679">
        <f t="shared" si="269"/>
        <v>6003.72</v>
      </c>
      <c r="I254" s="679">
        <f t="shared" si="269"/>
        <v>6317.4107399999994</v>
      </c>
      <c r="J254" s="679">
        <f t="shared" ref="J254" si="270">J242</f>
        <v>313.6907399999991</v>
      </c>
      <c r="K254" s="679">
        <f t="shared" si="269"/>
        <v>-244.59647000000001</v>
      </c>
      <c r="L254" s="679">
        <f t="shared" si="269"/>
        <v>6072.8142699999989</v>
      </c>
      <c r="M254" s="679">
        <f t="shared" si="269"/>
        <v>105.22493953748675</v>
      </c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</row>
    <row r="255" spans="1:250" s="6" customFormat="1" ht="30" x14ac:dyDescent="0.25">
      <c r="A255" s="13">
        <v>1</v>
      </c>
      <c r="B255" s="160" t="s">
        <v>80</v>
      </c>
      <c r="C255" s="678">
        <f t="shared" ref="C255:M255" si="271">C243</f>
        <v>2134</v>
      </c>
      <c r="D255" s="678">
        <f t="shared" si="271"/>
        <v>1245</v>
      </c>
      <c r="E255" s="678">
        <f t="shared" si="271"/>
        <v>1175</v>
      </c>
      <c r="F255" s="678">
        <f t="shared" si="271"/>
        <v>94.377510040160644</v>
      </c>
      <c r="G255" s="679">
        <f t="shared" si="271"/>
        <v>3879.31324</v>
      </c>
      <c r="H255" s="679">
        <f t="shared" si="271"/>
        <v>2262.9299999999998</v>
      </c>
      <c r="I255" s="679">
        <f t="shared" si="271"/>
        <v>2194.7375199999997</v>
      </c>
      <c r="J255" s="679">
        <f t="shared" ref="J255" si="272">J243</f>
        <v>-68.19248000000016</v>
      </c>
      <c r="K255" s="679">
        <f t="shared" si="271"/>
        <v>-38.061690000000006</v>
      </c>
      <c r="L255" s="679">
        <f t="shared" si="271"/>
        <v>2156.6758299999997</v>
      </c>
      <c r="M255" s="679">
        <f t="shared" si="271"/>
        <v>96.986540458608957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</row>
    <row r="256" spans="1:250" s="6" customFormat="1" ht="45" x14ac:dyDescent="0.25">
      <c r="A256" s="13">
        <v>1</v>
      </c>
      <c r="B256" s="160" t="s">
        <v>114</v>
      </c>
      <c r="C256" s="678">
        <f t="shared" ref="C256:M256" si="273">C244</f>
        <v>90</v>
      </c>
      <c r="D256" s="678">
        <f t="shared" si="273"/>
        <v>53</v>
      </c>
      <c r="E256" s="678">
        <f t="shared" si="273"/>
        <v>100</v>
      </c>
      <c r="F256" s="678">
        <f t="shared" si="273"/>
        <v>188.67924528301887</v>
      </c>
      <c r="G256" s="679">
        <f t="shared" si="273"/>
        <v>590.58719999999994</v>
      </c>
      <c r="H256" s="679">
        <f t="shared" si="273"/>
        <v>344.51</v>
      </c>
      <c r="I256" s="679">
        <f t="shared" si="273"/>
        <v>656.20799999999997</v>
      </c>
      <c r="J256" s="679">
        <f t="shared" ref="J256" si="274">J244</f>
        <v>311.69799999999998</v>
      </c>
      <c r="K256" s="679">
        <f t="shared" si="273"/>
        <v>-85.307040000000015</v>
      </c>
      <c r="L256" s="679">
        <f t="shared" si="273"/>
        <v>570.90095999999994</v>
      </c>
      <c r="M256" s="679">
        <f t="shared" si="273"/>
        <v>190.4757481640591</v>
      </c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</row>
    <row r="257" spans="1:250" s="6" customFormat="1" ht="30" x14ac:dyDescent="0.25">
      <c r="A257" s="13">
        <v>1</v>
      </c>
      <c r="B257" s="160" t="s">
        <v>115</v>
      </c>
      <c r="C257" s="678">
        <f t="shared" ref="C257:M257" si="275">C245</f>
        <v>160</v>
      </c>
      <c r="D257" s="678">
        <f t="shared" si="275"/>
        <v>93</v>
      </c>
      <c r="E257" s="678">
        <f t="shared" si="275"/>
        <v>153</v>
      </c>
      <c r="F257" s="678">
        <f t="shared" si="275"/>
        <v>164.51612903225808</v>
      </c>
      <c r="G257" s="679">
        <f t="shared" si="275"/>
        <v>1049.9328</v>
      </c>
      <c r="H257" s="679">
        <f t="shared" si="275"/>
        <v>612.46</v>
      </c>
      <c r="I257" s="679">
        <f t="shared" si="275"/>
        <v>1003.99824</v>
      </c>
      <c r="J257" s="679">
        <f t="shared" ref="J257" si="276">J245</f>
        <v>391.53823999999997</v>
      </c>
      <c r="K257" s="679">
        <f t="shared" si="275"/>
        <v>0</v>
      </c>
      <c r="L257" s="679">
        <f t="shared" si="275"/>
        <v>1003.99824</v>
      </c>
      <c r="M257" s="679">
        <f t="shared" si="275"/>
        <v>163.92878555334224</v>
      </c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</row>
    <row r="258" spans="1:250" s="6" customFormat="1" ht="30" x14ac:dyDescent="0.25">
      <c r="A258" s="13">
        <v>1</v>
      </c>
      <c r="B258" s="159" t="s">
        <v>112</v>
      </c>
      <c r="C258" s="678">
        <f t="shared" ref="C258:M258" si="277">C246</f>
        <v>14846</v>
      </c>
      <c r="D258" s="678">
        <f t="shared" si="277"/>
        <v>8661</v>
      </c>
      <c r="E258" s="678">
        <f t="shared" si="277"/>
        <v>7175</v>
      </c>
      <c r="F258" s="678">
        <f t="shared" si="277"/>
        <v>82.842627872070196</v>
      </c>
      <c r="G258" s="679">
        <f t="shared" si="277"/>
        <v>27115.6355</v>
      </c>
      <c r="H258" s="679">
        <f t="shared" si="277"/>
        <v>15817.460000000001</v>
      </c>
      <c r="I258" s="679">
        <f t="shared" si="277"/>
        <v>15966.40517</v>
      </c>
      <c r="J258" s="679">
        <f t="shared" ref="J258" si="278">J246</f>
        <v>148.94517000000042</v>
      </c>
      <c r="K258" s="679">
        <f t="shared" si="277"/>
        <v>-1.9354100000000001</v>
      </c>
      <c r="L258" s="679">
        <f t="shared" si="277"/>
        <v>15964.469760000002</v>
      </c>
      <c r="M258" s="679">
        <f t="shared" si="277"/>
        <v>100.9416503661144</v>
      </c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</row>
    <row r="259" spans="1:250" s="6" customFormat="1" ht="30" x14ac:dyDescent="0.25">
      <c r="A259" s="13">
        <v>1</v>
      </c>
      <c r="B259" s="160" t="s">
        <v>108</v>
      </c>
      <c r="C259" s="678">
        <f t="shared" ref="C259:M259" si="279">C247</f>
        <v>5646</v>
      </c>
      <c r="D259" s="678">
        <f t="shared" si="279"/>
        <v>3294</v>
      </c>
      <c r="E259" s="678">
        <f t="shared" si="279"/>
        <v>945</v>
      </c>
      <c r="F259" s="678">
        <f t="shared" si="279"/>
        <v>28.688524590163933</v>
      </c>
      <c r="G259" s="679">
        <f t="shared" si="279"/>
        <v>5636.1715000000004</v>
      </c>
      <c r="H259" s="679">
        <f t="shared" si="279"/>
        <v>3287.77</v>
      </c>
      <c r="I259" s="679">
        <f t="shared" si="279"/>
        <v>1887.4980800000003</v>
      </c>
      <c r="J259" s="679">
        <f t="shared" ref="J259" si="280">J247</f>
        <v>-1400.2719199999997</v>
      </c>
      <c r="K259" s="679">
        <f t="shared" si="279"/>
        <v>-1.9354100000000001</v>
      </c>
      <c r="L259" s="679">
        <f t="shared" si="279"/>
        <v>1885.5626700000003</v>
      </c>
      <c r="M259" s="679">
        <f t="shared" si="279"/>
        <v>57.409675251006007</v>
      </c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</row>
    <row r="260" spans="1:250" s="6" customFormat="1" ht="42" customHeight="1" x14ac:dyDescent="0.25">
      <c r="A260" s="13">
        <v>1</v>
      </c>
      <c r="B260" s="160" t="s">
        <v>81</v>
      </c>
      <c r="C260" s="678">
        <f t="shared" ref="C260:M260" si="281">C248</f>
        <v>6500</v>
      </c>
      <c r="D260" s="678">
        <f t="shared" si="281"/>
        <v>3792</v>
      </c>
      <c r="E260" s="678">
        <f t="shared" si="281"/>
        <v>4744</v>
      </c>
      <c r="F260" s="678">
        <f t="shared" si="281"/>
        <v>125.10548523206751</v>
      </c>
      <c r="G260" s="679">
        <f t="shared" si="281"/>
        <v>18596.89</v>
      </c>
      <c r="H260" s="679">
        <f t="shared" si="281"/>
        <v>10848.19</v>
      </c>
      <c r="I260" s="679">
        <f t="shared" si="281"/>
        <v>12485.13113</v>
      </c>
      <c r="J260" s="679">
        <f t="shared" ref="J260" si="282">J248</f>
        <v>1636.9411299999992</v>
      </c>
      <c r="K260" s="679">
        <f t="shared" si="281"/>
        <v>0</v>
      </c>
      <c r="L260" s="679">
        <f t="shared" si="281"/>
        <v>12485.13113</v>
      </c>
      <c r="M260" s="679">
        <f t="shared" si="281"/>
        <v>115.0895322629858</v>
      </c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</row>
    <row r="261" spans="1:250" s="6" customFormat="1" ht="42" customHeight="1" x14ac:dyDescent="0.25">
      <c r="A261" s="13">
        <v>1</v>
      </c>
      <c r="B261" s="160" t="s">
        <v>109</v>
      </c>
      <c r="C261" s="678">
        <f t="shared" ref="C261:M261" si="283">C249</f>
        <v>2700</v>
      </c>
      <c r="D261" s="678">
        <f t="shared" si="283"/>
        <v>1575</v>
      </c>
      <c r="E261" s="678">
        <f t="shared" si="283"/>
        <v>1486</v>
      </c>
      <c r="F261" s="678">
        <f t="shared" si="283"/>
        <v>94.349206349206355</v>
      </c>
      <c r="G261" s="679">
        <f t="shared" si="283"/>
        <v>2882.5739999999996</v>
      </c>
      <c r="H261" s="679">
        <f t="shared" si="283"/>
        <v>1681.5</v>
      </c>
      <c r="I261" s="679">
        <f t="shared" si="283"/>
        <v>1593.7759600000009</v>
      </c>
      <c r="J261" s="679">
        <f t="shared" ref="J261" si="284">J249</f>
        <v>-87.72403999999915</v>
      </c>
      <c r="K261" s="679">
        <f t="shared" si="283"/>
        <v>0</v>
      </c>
      <c r="L261" s="679">
        <f t="shared" si="283"/>
        <v>1593.7759600000009</v>
      </c>
      <c r="M261" s="679">
        <f t="shared" si="283"/>
        <v>94.782988997918565</v>
      </c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</row>
    <row r="262" spans="1:250" s="6" customFormat="1" ht="30.75" thickBot="1" x14ac:dyDescent="0.3">
      <c r="A262" s="13"/>
      <c r="B262" s="307" t="s">
        <v>123</v>
      </c>
      <c r="C262" s="680">
        <f t="shared" ref="C262:M262" si="285">C250</f>
        <v>24500</v>
      </c>
      <c r="D262" s="680">
        <f t="shared" si="285"/>
        <v>14292</v>
      </c>
      <c r="E262" s="680">
        <f t="shared" si="285"/>
        <v>13163</v>
      </c>
      <c r="F262" s="680">
        <f t="shared" si="285"/>
        <v>92.100475790652112</v>
      </c>
      <c r="G262" s="681">
        <f t="shared" si="285"/>
        <v>23843.89</v>
      </c>
      <c r="H262" s="681">
        <f t="shared" si="285"/>
        <v>13908.94</v>
      </c>
      <c r="I262" s="681">
        <f t="shared" si="285"/>
        <v>12814.391519999999</v>
      </c>
      <c r="J262" s="681">
        <f t="shared" ref="J262" si="286">J250</f>
        <v>-1094.5484800000013</v>
      </c>
      <c r="K262" s="681">
        <f t="shared" si="285"/>
        <v>-15.57152</v>
      </c>
      <c r="L262" s="681">
        <f t="shared" si="285"/>
        <v>12798.82</v>
      </c>
      <c r="M262" s="681">
        <f t="shared" si="285"/>
        <v>92.13061182232434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</row>
    <row r="263" spans="1:250" ht="15.75" thickBot="1" x14ac:dyDescent="0.3">
      <c r="A263" s="13">
        <v>1</v>
      </c>
      <c r="B263" s="308" t="s">
        <v>4</v>
      </c>
      <c r="C263" s="682">
        <f t="shared" ref="C263:M263" si="287">C251</f>
        <v>0</v>
      </c>
      <c r="D263" s="682">
        <f t="shared" si="287"/>
        <v>0</v>
      </c>
      <c r="E263" s="682">
        <f t="shared" si="287"/>
        <v>0</v>
      </c>
      <c r="F263" s="682">
        <f t="shared" si="287"/>
        <v>0</v>
      </c>
      <c r="G263" s="683">
        <f t="shared" si="287"/>
        <v>66771.445720000003</v>
      </c>
      <c r="H263" s="683">
        <f t="shared" si="287"/>
        <v>38950.020000000004</v>
      </c>
      <c r="I263" s="683">
        <f t="shared" si="287"/>
        <v>38953.151189999997</v>
      </c>
      <c r="J263" s="683">
        <f t="shared" ref="J263" si="288">J251</f>
        <v>3.1311899999980142</v>
      </c>
      <c r="K263" s="683">
        <f t="shared" si="287"/>
        <v>-385.47213000000005</v>
      </c>
      <c r="L263" s="683">
        <f t="shared" si="287"/>
        <v>38567.679060000002</v>
      </c>
      <c r="M263" s="683">
        <f t="shared" si="287"/>
        <v>100.00803899458843</v>
      </c>
    </row>
    <row r="264" spans="1:250" ht="15.75" thickBot="1" x14ac:dyDescent="0.3">
      <c r="A264" s="13">
        <v>1</v>
      </c>
      <c r="B264" s="58" t="s">
        <v>9</v>
      </c>
      <c r="C264" s="674"/>
      <c r="D264" s="674"/>
      <c r="E264" s="675"/>
      <c r="F264" s="674"/>
      <c r="G264" s="659"/>
      <c r="H264" s="659"/>
      <c r="I264" s="660"/>
      <c r="J264" s="660">
        <f t="shared" si="225"/>
        <v>0</v>
      </c>
      <c r="K264" s="660"/>
      <c r="L264" s="660"/>
      <c r="M264" s="659"/>
    </row>
    <row r="265" spans="1:250" ht="29.25" x14ac:dyDescent="0.25">
      <c r="A265" s="13">
        <v>1</v>
      </c>
      <c r="B265" s="127" t="s">
        <v>77</v>
      </c>
      <c r="C265" s="387"/>
      <c r="D265" s="387"/>
      <c r="E265" s="387"/>
      <c r="F265" s="387"/>
      <c r="G265" s="660"/>
      <c r="H265" s="660"/>
      <c r="I265" s="660"/>
      <c r="J265" s="660">
        <f t="shared" si="225"/>
        <v>0</v>
      </c>
      <c r="K265" s="660"/>
      <c r="L265" s="660"/>
      <c r="M265" s="660"/>
    </row>
    <row r="266" spans="1:250" s="25" customFormat="1" ht="30" x14ac:dyDescent="0.25">
      <c r="A266" s="13">
        <v>1</v>
      </c>
      <c r="B266" s="48" t="s">
        <v>120</v>
      </c>
      <c r="C266" s="392">
        <f>SUM(C267:C270)</f>
        <v>6623</v>
      </c>
      <c r="D266" s="392">
        <f>SUM(D267:D270)</f>
        <v>3865</v>
      </c>
      <c r="E266" s="392">
        <f>SUM(E267:E270)</f>
        <v>3043</v>
      </c>
      <c r="F266" s="392">
        <f t="shared" ref="F266:F275" si="289">E266/D266*100</f>
        <v>78.73221216041398</v>
      </c>
      <c r="G266" s="558">
        <f t="shared" ref="G266:L266" si="290">SUM(G267:G270)</f>
        <v>11407.727779999999</v>
      </c>
      <c r="H266" s="558">
        <f t="shared" si="290"/>
        <v>6654.51</v>
      </c>
      <c r="I266" s="558">
        <f t="shared" si="290"/>
        <v>5981.6061999999993</v>
      </c>
      <c r="J266" s="558">
        <f t="shared" si="290"/>
        <v>-672.9038000000005</v>
      </c>
      <c r="K266" s="558">
        <f t="shared" si="290"/>
        <v>-88.517449999999997</v>
      </c>
      <c r="L266" s="558">
        <f t="shared" si="290"/>
        <v>5893.0887499999999</v>
      </c>
      <c r="M266" s="558">
        <f>I266/H266*100</f>
        <v>89.888003774883487</v>
      </c>
    </row>
    <row r="267" spans="1:250" s="25" customFormat="1" ht="30" x14ac:dyDescent="0.25">
      <c r="A267" s="13">
        <v>1</v>
      </c>
      <c r="B267" s="47" t="s">
        <v>79</v>
      </c>
      <c r="C267" s="392">
        <v>4964</v>
      </c>
      <c r="D267" s="393">
        <f t="shared" ref="D267:D274" si="291">ROUND(C267/12*$B$3,0)</f>
        <v>2896</v>
      </c>
      <c r="E267" s="392">
        <v>2130</v>
      </c>
      <c r="F267" s="392">
        <f t="shared" si="289"/>
        <v>73.549723756906076</v>
      </c>
      <c r="G267" s="558">
        <v>7300.7274400000006</v>
      </c>
      <c r="H267" s="561">
        <f t="shared" ref="H267:H270" si="292">ROUND(G267/12*$B$3,2)</f>
        <v>4258.76</v>
      </c>
      <c r="I267" s="558">
        <f t="shared" ref="I267:I270" si="293">L267-K267</f>
        <v>3799.6317899999999</v>
      </c>
      <c r="J267" s="558">
        <f t="shared" ref="J267:J327" si="294">I267-H267</f>
        <v>-459.12821000000031</v>
      </c>
      <c r="K267" s="558">
        <v>-45.331979999999994</v>
      </c>
      <c r="L267" s="558">
        <v>3754.29981</v>
      </c>
      <c r="M267" s="558">
        <f t="shared" ref="M267:M276" si="295">I267/H267*100</f>
        <v>89.219204416308955</v>
      </c>
    </row>
    <row r="268" spans="1:250" s="25" customFormat="1" ht="38.1" customHeight="1" x14ac:dyDescent="0.25">
      <c r="A268" s="13">
        <v>1</v>
      </c>
      <c r="B268" s="47" t="s">
        <v>80</v>
      </c>
      <c r="C268" s="392">
        <v>1429</v>
      </c>
      <c r="D268" s="393">
        <f t="shared" si="291"/>
        <v>834</v>
      </c>
      <c r="E268" s="392">
        <v>820</v>
      </c>
      <c r="F268" s="392">
        <f t="shared" si="289"/>
        <v>98.321342925659465</v>
      </c>
      <c r="G268" s="558">
        <v>2597.7219399999999</v>
      </c>
      <c r="H268" s="561">
        <f t="shared" si="292"/>
        <v>1515.34</v>
      </c>
      <c r="I268" s="558">
        <f t="shared" si="293"/>
        <v>1571.7009699999996</v>
      </c>
      <c r="J268" s="558">
        <f t="shared" si="294"/>
        <v>56.360969999999725</v>
      </c>
      <c r="K268" s="558">
        <v>-43.185469999999995</v>
      </c>
      <c r="L268" s="558">
        <v>1528.5154999999997</v>
      </c>
      <c r="M268" s="558">
        <f t="shared" si="295"/>
        <v>103.71936133145034</v>
      </c>
    </row>
    <row r="269" spans="1:250" s="25" customFormat="1" ht="45" x14ac:dyDescent="0.25">
      <c r="A269" s="13">
        <v>1</v>
      </c>
      <c r="B269" s="47" t="s">
        <v>114</v>
      </c>
      <c r="C269" s="392">
        <v>80</v>
      </c>
      <c r="D269" s="393">
        <f t="shared" si="291"/>
        <v>47</v>
      </c>
      <c r="E269" s="392">
        <v>27</v>
      </c>
      <c r="F269" s="392">
        <f t="shared" si="289"/>
        <v>57.446808510638306</v>
      </c>
      <c r="G269" s="558">
        <v>524.96640000000002</v>
      </c>
      <c r="H269" s="561">
        <f t="shared" si="292"/>
        <v>306.23</v>
      </c>
      <c r="I269" s="558">
        <f t="shared" si="293"/>
        <v>177.17616000000001</v>
      </c>
      <c r="J269" s="558">
        <f t="shared" si="294"/>
        <v>-129.05384000000001</v>
      </c>
      <c r="K269" s="558">
        <v>0</v>
      </c>
      <c r="L269" s="558">
        <v>177.17616000000001</v>
      </c>
      <c r="M269" s="558">
        <f t="shared" si="295"/>
        <v>57.857218430591381</v>
      </c>
    </row>
    <row r="270" spans="1:250" s="25" customFormat="1" ht="30" x14ac:dyDescent="0.25">
      <c r="A270" s="13">
        <v>1</v>
      </c>
      <c r="B270" s="47" t="s">
        <v>115</v>
      </c>
      <c r="C270" s="392">
        <v>150</v>
      </c>
      <c r="D270" s="393">
        <f t="shared" si="291"/>
        <v>88</v>
      </c>
      <c r="E270" s="392">
        <v>66</v>
      </c>
      <c r="F270" s="392">
        <f t="shared" si="289"/>
        <v>75</v>
      </c>
      <c r="G270" s="558">
        <v>984.31200000000001</v>
      </c>
      <c r="H270" s="561">
        <f t="shared" si="292"/>
        <v>574.17999999999995</v>
      </c>
      <c r="I270" s="558">
        <f t="shared" si="293"/>
        <v>433.09728000000001</v>
      </c>
      <c r="J270" s="558">
        <f t="shared" si="294"/>
        <v>-141.08271999999994</v>
      </c>
      <c r="K270" s="558">
        <v>0</v>
      </c>
      <c r="L270" s="558">
        <v>433.09728000000001</v>
      </c>
      <c r="M270" s="558">
        <f t="shared" si="295"/>
        <v>75.428834163502742</v>
      </c>
    </row>
    <row r="271" spans="1:250" s="25" customFormat="1" ht="30" x14ac:dyDescent="0.25">
      <c r="A271" s="13">
        <v>1</v>
      </c>
      <c r="B271" s="48" t="s">
        <v>112</v>
      </c>
      <c r="C271" s="392">
        <f>SUM(C272:C274)</f>
        <v>14856</v>
      </c>
      <c r="D271" s="392">
        <f>SUM(D272:D274)</f>
        <v>8666</v>
      </c>
      <c r="E271" s="392">
        <f>SUM(E272:E274)</f>
        <v>3906</v>
      </c>
      <c r="F271" s="392">
        <f t="shared" si="289"/>
        <v>45.072697899838445</v>
      </c>
      <c r="G271" s="560">
        <f t="shared" ref="G271:L271" si="296">SUM(G272:G274)</f>
        <v>25089.136200000001</v>
      </c>
      <c r="H271" s="560">
        <f t="shared" si="296"/>
        <v>14635.329999999998</v>
      </c>
      <c r="I271" s="560">
        <f t="shared" si="296"/>
        <v>10591.51158</v>
      </c>
      <c r="J271" s="560">
        <f t="shared" si="296"/>
        <v>-4043.8184199999978</v>
      </c>
      <c r="K271" s="560">
        <f t="shared" si="296"/>
        <v>-7.0635200000000005</v>
      </c>
      <c r="L271" s="560">
        <f t="shared" si="296"/>
        <v>10584.448060000001</v>
      </c>
      <c r="M271" s="558">
        <f t="shared" si="295"/>
        <v>72.369475645578206</v>
      </c>
    </row>
    <row r="272" spans="1:250" s="25" customFormat="1" ht="30" x14ac:dyDescent="0.25">
      <c r="A272" s="13">
        <v>1</v>
      </c>
      <c r="B272" s="47" t="s">
        <v>108</v>
      </c>
      <c r="C272" s="392">
        <v>4796</v>
      </c>
      <c r="D272" s="393">
        <f t="shared" si="291"/>
        <v>2798</v>
      </c>
      <c r="E272" s="392">
        <v>643</v>
      </c>
      <c r="F272" s="392">
        <f t="shared" si="289"/>
        <v>22.980700500357397</v>
      </c>
      <c r="G272" s="558">
        <v>4484.9589999999998</v>
      </c>
      <c r="H272" s="561">
        <f t="shared" ref="H272:H275" si="297">ROUND(G272/12*$B$3,2)</f>
        <v>2616.23</v>
      </c>
      <c r="I272" s="558">
        <f t="shared" ref="I272:I275" si="298">L272-K272</f>
        <v>1268.87381</v>
      </c>
      <c r="J272" s="558">
        <f t="shared" si="294"/>
        <v>-1347.35619</v>
      </c>
      <c r="K272" s="558">
        <v>-7.0635200000000005</v>
      </c>
      <c r="L272" s="558">
        <v>1261.8102900000001</v>
      </c>
      <c r="M272" s="558">
        <f t="shared" si="295"/>
        <v>48.500086383842401</v>
      </c>
    </row>
    <row r="273" spans="1:250" s="25" customFormat="1" ht="64.5" customHeight="1" x14ac:dyDescent="0.25">
      <c r="A273" s="13">
        <v>1</v>
      </c>
      <c r="B273" s="47" t="s">
        <v>119</v>
      </c>
      <c r="C273" s="392">
        <v>5500</v>
      </c>
      <c r="D273" s="393">
        <f t="shared" si="291"/>
        <v>3208</v>
      </c>
      <c r="E273" s="392">
        <v>2328</v>
      </c>
      <c r="F273" s="392">
        <f t="shared" si="289"/>
        <v>72.568578553615964</v>
      </c>
      <c r="G273" s="558">
        <v>15735.83</v>
      </c>
      <c r="H273" s="561">
        <f t="shared" si="297"/>
        <v>9179.23</v>
      </c>
      <c r="I273" s="558">
        <f t="shared" si="298"/>
        <v>8282.8793300000016</v>
      </c>
      <c r="J273" s="558">
        <f t="shared" si="294"/>
        <v>-896.35066999999799</v>
      </c>
      <c r="K273" s="558">
        <v>0</v>
      </c>
      <c r="L273" s="558">
        <v>8282.8793300000016</v>
      </c>
      <c r="M273" s="558">
        <f t="shared" si="295"/>
        <v>90.235012413895305</v>
      </c>
    </row>
    <row r="274" spans="1:250" s="25" customFormat="1" ht="45" x14ac:dyDescent="0.25">
      <c r="A274" s="13">
        <v>1</v>
      </c>
      <c r="B274" s="47" t="s">
        <v>109</v>
      </c>
      <c r="C274" s="392">
        <v>4560</v>
      </c>
      <c r="D274" s="393">
        <f t="shared" si="291"/>
        <v>2660</v>
      </c>
      <c r="E274" s="392">
        <v>935</v>
      </c>
      <c r="F274" s="392">
        <f t="shared" si="289"/>
        <v>35.150375939849624</v>
      </c>
      <c r="G274" s="558">
        <v>4868.3471999999992</v>
      </c>
      <c r="H274" s="561">
        <f t="shared" si="297"/>
        <v>2839.87</v>
      </c>
      <c r="I274" s="558">
        <f t="shared" si="298"/>
        <v>1039.7584400000001</v>
      </c>
      <c r="J274" s="558">
        <f t="shared" si="294"/>
        <v>-1800.1115599999998</v>
      </c>
      <c r="K274" s="558">
        <v>0</v>
      </c>
      <c r="L274" s="558">
        <v>1039.7584400000001</v>
      </c>
      <c r="M274" s="558">
        <f t="shared" si="295"/>
        <v>36.612888618140978</v>
      </c>
    </row>
    <row r="275" spans="1:250" s="25" customFormat="1" ht="30.75" thickBot="1" x14ac:dyDescent="0.3">
      <c r="A275" s="13"/>
      <c r="B275" s="285" t="s">
        <v>123</v>
      </c>
      <c r="C275" s="394">
        <v>9000</v>
      </c>
      <c r="D275" s="421">
        <f>ROUND(C275/12*$B$3,0)</f>
        <v>5250</v>
      </c>
      <c r="E275" s="394">
        <v>4518</v>
      </c>
      <c r="F275" s="394">
        <f t="shared" si="289"/>
        <v>86.05714285714285</v>
      </c>
      <c r="G275" s="570">
        <v>8758.98</v>
      </c>
      <c r="H275" s="573">
        <f t="shared" si="297"/>
        <v>5109.41</v>
      </c>
      <c r="I275" s="558">
        <f t="shared" si="298"/>
        <v>4392.1453600000004</v>
      </c>
      <c r="J275" s="570">
        <f t="shared" si="294"/>
        <v>-717.26463999999942</v>
      </c>
      <c r="K275" s="570">
        <v>-5.2553599999999996</v>
      </c>
      <c r="L275" s="570">
        <v>4386.8900000000003</v>
      </c>
      <c r="M275" s="570">
        <f>I275/H275*100</f>
        <v>85.961889141799162</v>
      </c>
    </row>
    <row r="276" spans="1:250" s="25" customFormat="1" ht="25.5" customHeight="1" thickBot="1" x14ac:dyDescent="0.3">
      <c r="A276" s="13">
        <v>1</v>
      </c>
      <c r="B276" s="124" t="s">
        <v>3</v>
      </c>
      <c r="C276" s="450"/>
      <c r="D276" s="450"/>
      <c r="E276" s="450"/>
      <c r="F276" s="450"/>
      <c r="G276" s="579">
        <f t="shared" ref="G276:L276" si="299">G271+G266+G275</f>
        <v>45255.843980000005</v>
      </c>
      <c r="H276" s="579">
        <f t="shared" si="299"/>
        <v>26399.249999999996</v>
      </c>
      <c r="I276" s="579">
        <f t="shared" si="299"/>
        <v>20965.263140000003</v>
      </c>
      <c r="J276" s="579">
        <f t="shared" si="299"/>
        <v>-5433.9868599999973</v>
      </c>
      <c r="K276" s="579">
        <f t="shared" si="299"/>
        <v>-100.83632999999999</v>
      </c>
      <c r="L276" s="579">
        <f t="shared" si="299"/>
        <v>20864.426810000001</v>
      </c>
      <c r="M276" s="579">
        <f t="shared" si="295"/>
        <v>79.416131670407324</v>
      </c>
    </row>
    <row r="277" spans="1:250" ht="15" customHeight="1" x14ac:dyDescent="0.25">
      <c r="A277" s="13">
        <v>1</v>
      </c>
      <c r="B277" s="161" t="s">
        <v>48</v>
      </c>
      <c r="C277" s="684"/>
      <c r="D277" s="684"/>
      <c r="E277" s="684"/>
      <c r="F277" s="684"/>
      <c r="G277" s="685"/>
      <c r="H277" s="685"/>
      <c r="I277" s="685"/>
      <c r="J277" s="685">
        <f t="shared" si="294"/>
        <v>0</v>
      </c>
      <c r="K277" s="685"/>
      <c r="L277" s="685"/>
      <c r="M277" s="685"/>
    </row>
    <row r="278" spans="1:250" s="6" customFormat="1" ht="30" x14ac:dyDescent="0.25">
      <c r="A278" s="13">
        <v>1</v>
      </c>
      <c r="B278" s="155" t="s">
        <v>120</v>
      </c>
      <c r="C278" s="686">
        <f t="shared" ref="C278:M278" si="300">C266</f>
        <v>6623</v>
      </c>
      <c r="D278" s="686">
        <f t="shared" si="300"/>
        <v>3865</v>
      </c>
      <c r="E278" s="686">
        <f t="shared" si="300"/>
        <v>3043</v>
      </c>
      <c r="F278" s="686">
        <f t="shared" si="300"/>
        <v>78.73221216041398</v>
      </c>
      <c r="G278" s="687">
        <f t="shared" si="300"/>
        <v>11407.727779999999</v>
      </c>
      <c r="H278" s="687">
        <f t="shared" si="300"/>
        <v>6654.51</v>
      </c>
      <c r="I278" s="687">
        <f t="shared" si="300"/>
        <v>5981.6061999999993</v>
      </c>
      <c r="J278" s="687">
        <f t="shared" ref="J278" si="301">J266</f>
        <v>-672.9038000000005</v>
      </c>
      <c r="K278" s="687">
        <f t="shared" si="300"/>
        <v>-88.517449999999997</v>
      </c>
      <c r="L278" s="687">
        <f t="shared" si="300"/>
        <v>5893.0887499999999</v>
      </c>
      <c r="M278" s="687">
        <f t="shared" si="300"/>
        <v>89.888003774883487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</row>
    <row r="279" spans="1:250" s="6" customFormat="1" ht="30" x14ac:dyDescent="0.25">
      <c r="A279" s="13">
        <v>1</v>
      </c>
      <c r="B279" s="87" t="s">
        <v>79</v>
      </c>
      <c r="C279" s="686">
        <f t="shared" ref="C279:M279" si="302">C267</f>
        <v>4964</v>
      </c>
      <c r="D279" s="686">
        <f t="shared" si="302"/>
        <v>2896</v>
      </c>
      <c r="E279" s="686">
        <f t="shared" si="302"/>
        <v>2130</v>
      </c>
      <c r="F279" s="686">
        <f t="shared" si="302"/>
        <v>73.549723756906076</v>
      </c>
      <c r="G279" s="687">
        <f t="shared" si="302"/>
        <v>7300.7274400000006</v>
      </c>
      <c r="H279" s="687">
        <f t="shared" si="302"/>
        <v>4258.76</v>
      </c>
      <c r="I279" s="687">
        <f t="shared" si="302"/>
        <v>3799.6317899999999</v>
      </c>
      <c r="J279" s="687">
        <f t="shared" ref="J279" si="303">J267</f>
        <v>-459.12821000000031</v>
      </c>
      <c r="K279" s="687">
        <f t="shared" si="302"/>
        <v>-45.331979999999994</v>
      </c>
      <c r="L279" s="687">
        <f t="shared" si="302"/>
        <v>3754.29981</v>
      </c>
      <c r="M279" s="687">
        <f t="shared" si="302"/>
        <v>89.219204416308955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</row>
    <row r="280" spans="1:250" s="6" customFormat="1" ht="30" x14ac:dyDescent="0.25">
      <c r="A280" s="13">
        <v>1</v>
      </c>
      <c r="B280" s="87" t="s">
        <v>80</v>
      </c>
      <c r="C280" s="686">
        <f t="shared" ref="C280:M280" si="304">C268</f>
        <v>1429</v>
      </c>
      <c r="D280" s="686">
        <f t="shared" si="304"/>
        <v>834</v>
      </c>
      <c r="E280" s="686">
        <f t="shared" si="304"/>
        <v>820</v>
      </c>
      <c r="F280" s="686">
        <f t="shared" si="304"/>
        <v>98.321342925659465</v>
      </c>
      <c r="G280" s="687">
        <f t="shared" si="304"/>
        <v>2597.7219399999999</v>
      </c>
      <c r="H280" s="687">
        <f t="shared" si="304"/>
        <v>1515.34</v>
      </c>
      <c r="I280" s="687">
        <f t="shared" si="304"/>
        <v>1571.7009699999996</v>
      </c>
      <c r="J280" s="687">
        <f t="shared" ref="J280" si="305">J268</f>
        <v>56.360969999999725</v>
      </c>
      <c r="K280" s="687">
        <f t="shared" si="304"/>
        <v>-43.185469999999995</v>
      </c>
      <c r="L280" s="687">
        <f t="shared" si="304"/>
        <v>1528.5154999999997</v>
      </c>
      <c r="M280" s="687">
        <f t="shared" si="304"/>
        <v>103.71936133145034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</row>
    <row r="281" spans="1:250" s="6" customFormat="1" ht="45" x14ac:dyDescent="0.25">
      <c r="A281" s="13">
        <v>1</v>
      </c>
      <c r="B281" s="87" t="s">
        <v>114</v>
      </c>
      <c r="C281" s="686">
        <f t="shared" ref="C281:M281" si="306">C269</f>
        <v>80</v>
      </c>
      <c r="D281" s="686">
        <f t="shared" si="306"/>
        <v>47</v>
      </c>
      <c r="E281" s="686">
        <f t="shared" si="306"/>
        <v>27</v>
      </c>
      <c r="F281" s="686">
        <f t="shared" si="306"/>
        <v>57.446808510638306</v>
      </c>
      <c r="G281" s="687">
        <f t="shared" si="306"/>
        <v>524.96640000000002</v>
      </c>
      <c r="H281" s="687">
        <f t="shared" si="306"/>
        <v>306.23</v>
      </c>
      <c r="I281" s="687">
        <f t="shared" si="306"/>
        <v>177.17616000000001</v>
      </c>
      <c r="J281" s="687">
        <f t="shared" ref="J281" si="307">J269</f>
        <v>-129.05384000000001</v>
      </c>
      <c r="K281" s="687">
        <f t="shared" si="306"/>
        <v>0</v>
      </c>
      <c r="L281" s="687">
        <f t="shared" si="306"/>
        <v>177.17616000000001</v>
      </c>
      <c r="M281" s="687">
        <f t="shared" si="306"/>
        <v>57.857218430591381</v>
      </c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</row>
    <row r="282" spans="1:250" s="6" customFormat="1" ht="30" x14ac:dyDescent="0.25">
      <c r="A282" s="13">
        <v>1</v>
      </c>
      <c r="B282" s="87" t="s">
        <v>115</v>
      </c>
      <c r="C282" s="686">
        <f t="shared" ref="C282:M282" si="308">C270</f>
        <v>150</v>
      </c>
      <c r="D282" s="686">
        <f t="shared" si="308"/>
        <v>88</v>
      </c>
      <c r="E282" s="686">
        <f t="shared" si="308"/>
        <v>66</v>
      </c>
      <c r="F282" s="686">
        <f t="shared" si="308"/>
        <v>75</v>
      </c>
      <c r="G282" s="687">
        <f t="shared" si="308"/>
        <v>984.31200000000001</v>
      </c>
      <c r="H282" s="687">
        <f t="shared" si="308"/>
        <v>574.17999999999995</v>
      </c>
      <c r="I282" s="687">
        <f t="shared" si="308"/>
        <v>433.09728000000001</v>
      </c>
      <c r="J282" s="687">
        <f t="shared" ref="J282" si="309">J270</f>
        <v>-141.08271999999994</v>
      </c>
      <c r="K282" s="687">
        <f t="shared" si="308"/>
        <v>0</v>
      </c>
      <c r="L282" s="687">
        <f t="shared" si="308"/>
        <v>433.09728000000001</v>
      </c>
      <c r="M282" s="687">
        <f t="shared" si="308"/>
        <v>75.428834163502742</v>
      </c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</row>
    <row r="283" spans="1:250" s="6" customFormat="1" ht="30" x14ac:dyDescent="0.25">
      <c r="A283" s="13">
        <v>1</v>
      </c>
      <c r="B283" s="155" t="s">
        <v>112</v>
      </c>
      <c r="C283" s="686">
        <f t="shared" ref="C283:M283" si="310">C271</f>
        <v>14856</v>
      </c>
      <c r="D283" s="686">
        <f t="shared" si="310"/>
        <v>8666</v>
      </c>
      <c r="E283" s="686">
        <f t="shared" si="310"/>
        <v>3906</v>
      </c>
      <c r="F283" s="686">
        <f t="shared" si="310"/>
        <v>45.072697899838445</v>
      </c>
      <c r="G283" s="687">
        <f t="shared" si="310"/>
        <v>25089.136200000001</v>
      </c>
      <c r="H283" s="687">
        <f t="shared" si="310"/>
        <v>14635.329999999998</v>
      </c>
      <c r="I283" s="687">
        <f t="shared" si="310"/>
        <v>10591.51158</v>
      </c>
      <c r="J283" s="687">
        <f t="shared" ref="J283" si="311">J271</f>
        <v>-4043.8184199999978</v>
      </c>
      <c r="K283" s="687">
        <f t="shared" si="310"/>
        <v>-7.0635200000000005</v>
      </c>
      <c r="L283" s="687">
        <f t="shared" si="310"/>
        <v>10584.448060000001</v>
      </c>
      <c r="M283" s="687">
        <f t="shared" si="310"/>
        <v>72.369475645578206</v>
      </c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</row>
    <row r="284" spans="1:250" s="6" customFormat="1" ht="30" x14ac:dyDescent="0.25">
      <c r="A284" s="13">
        <v>1</v>
      </c>
      <c r="B284" s="87" t="s">
        <v>108</v>
      </c>
      <c r="C284" s="686">
        <f t="shared" ref="C284:M284" si="312">C272</f>
        <v>4796</v>
      </c>
      <c r="D284" s="686">
        <f t="shared" si="312"/>
        <v>2798</v>
      </c>
      <c r="E284" s="686">
        <f t="shared" si="312"/>
        <v>643</v>
      </c>
      <c r="F284" s="686">
        <f t="shared" si="312"/>
        <v>22.980700500357397</v>
      </c>
      <c r="G284" s="687">
        <f t="shared" si="312"/>
        <v>4484.9589999999998</v>
      </c>
      <c r="H284" s="687">
        <f t="shared" si="312"/>
        <v>2616.23</v>
      </c>
      <c r="I284" s="687">
        <f t="shared" si="312"/>
        <v>1268.87381</v>
      </c>
      <c r="J284" s="687">
        <f t="shared" ref="J284" si="313">J272</f>
        <v>-1347.35619</v>
      </c>
      <c r="K284" s="687">
        <f t="shared" si="312"/>
        <v>-7.0635200000000005</v>
      </c>
      <c r="L284" s="687">
        <f t="shared" si="312"/>
        <v>1261.8102900000001</v>
      </c>
      <c r="M284" s="687">
        <f t="shared" si="312"/>
        <v>48.500086383842401</v>
      </c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</row>
    <row r="285" spans="1:250" s="6" customFormat="1" ht="62.25" customHeight="1" x14ac:dyDescent="0.25">
      <c r="A285" s="13">
        <v>1</v>
      </c>
      <c r="B285" s="87" t="s">
        <v>81</v>
      </c>
      <c r="C285" s="686">
        <f t="shared" ref="C285:M285" si="314">C273</f>
        <v>5500</v>
      </c>
      <c r="D285" s="686">
        <f t="shared" si="314"/>
        <v>3208</v>
      </c>
      <c r="E285" s="686">
        <f t="shared" si="314"/>
        <v>2328</v>
      </c>
      <c r="F285" s="686">
        <f t="shared" si="314"/>
        <v>72.568578553615964</v>
      </c>
      <c r="G285" s="687">
        <f t="shared" si="314"/>
        <v>15735.83</v>
      </c>
      <c r="H285" s="687">
        <f t="shared" si="314"/>
        <v>9179.23</v>
      </c>
      <c r="I285" s="687">
        <f t="shared" si="314"/>
        <v>8282.8793300000016</v>
      </c>
      <c r="J285" s="687">
        <f t="shared" ref="J285" si="315">J273</f>
        <v>-896.35066999999799</v>
      </c>
      <c r="K285" s="687">
        <f t="shared" si="314"/>
        <v>0</v>
      </c>
      <c r="L285" s="687">
        <f t="shared" si="314"/>
        <v>8282.8793300000016</v>
      </c>
      <c r="M285" s="687">
        <f t="shared" si="314"/>
        <v>90.235012413895305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</row>
    <row r="286" spans="1:250" s="6" customFormat="1" ht="45" x14ac:dyDescent="0.25">
      <c r="A286" s="13">
        <v>1</v>
      </c>
      <c r="B286" s="87" t="s">
        <v>109</v>
      </c>
      <c r="C286" s="686">
        <f t="shared" ref="C286:M286" si="316">C274</f>
        <v>4560</v>
      </c>
      <c r="D286" s="686">
        <f t="shared" si="316"/>
        <v>2660</v>
      </c>
      <c r="E286" s="686">
        <f t="shared" si="316"/>
        <v>935</v>
      </c>
      <c r="F286" s="686">
        <f t="shared" si="316"/>
        <v>35.150375939849624</v>
      </c>
      <c r="G286" s="687">
        <f t="shared" si="316"/>
        <v>4868.3471999999992</v>
      </c>
      <c r="H286" s="687">
        <f t="shared" si="316"/>
        <v>2839.87</v>
      </c>
      <c r="I286" s="687">
        <f t="shared" si="316"/>
        <v>1039.7584400000001</v>
      </c>
      <c r="J286" s="687">
        <f t="shared" ref="J286" si="317">J274</f>
        <v>-1800.1115599999998</v>
      </c>
      <c r="K286" s="687">
        <f t="shared" si="316"/>
        <v>0</v>
      </c>
      <c r="L286" s="687">
        <f t="shared" si="316"/>
        <v>1039.7584400000001</v>
      </c>
      <c r="M286" s="687">
        <f t="shared" si="316"/>
        <v>36.612888618140978</v>
      </c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</row>
    <row r="287" spans="1:250" s="6" customFormat="1" ht="38.1" customHeight="1" thickBot="1" x14ac:dyDescent="0.3">
      <c r="A287" s="13"/>
      <c r="B287" s="309" t="s">
        <v>123</v>
      </c>
      <c r="C287" s="688">
        <f t="shared" ref="C287:M287" si="318">C275</f>
        <v>9000</v>
      </c>
      <c r="D287" s="688">
        <f t="shared" si="318"/>
        <v>5250</v>
      </c>
      <c r="E287" s="688">
        <f t="shared" si="318"/>
        <v>4518</v>
      </c>
      <c r="F287" s="688">
        <f t="shared" si="318"/>
        <v>86.05714285714285</v>
      </c>
      <c r="G287" s="689">
        <f t="shared" si="318"/>
        <v>8758.98</v>
      </c>
      <c r="H287" s="689">
        <f t="shared" si="318"/>
        <v>5109.41</v>
      </c>
      <c r="I287" s="689">
        <f t="shared" si="318"/>
        <v>4392.1453600000004</v>
      </c>
      <c r="J287" s="689">
        <f t="shared" ref="J287" si="319">J275</f>
        <v>-717.26463999999942</v>
      </c>
      <c r="K287" s="689">
        <f t="shared" si="318"/>
        <v>-5.2553599999999996</v>
      </c>
      <c r="L287" s="689">
        <f t="shared" si="318"/>
        <v>4386.8900000000003</v>
      </c>
      <c r="M287" s="689">
        <f t="shared" si="318"/>
        <v>85.961889141799162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</row>
    <row r="288" spans="1:250" ht="15.75" thickBot="1" x14ac:dyDescent="0.3">
      <c r="A288" s="13">
        <v>1</v>
      </c>
      <c r="B288" s="310" t="s">
        <v>107</v>
      </c>
      <c r="C288" s="690">
        <f t="shared" ref="C288:M288" si="320">C276</f>
        <v>0</v>
      </c>
      <c r="D288" s="690">
        <f t="shared" si="320"/>
        <v>0</v>
      </c>
      <c r="E288" s="690">
        <f t="shared" si="320"/>
        <v>0</v>
      </c>
      <c r="F288" s="690">
        <f t="shared" si="320"/>
        <v>0</v>
      </c>
      <c r="G288" s="691">
        <f t="shared" si="320"/>
        <v>45255.843980000005</v>
      </c>
      <c r="H288" s="691">
        <f t="shared" si="320"/>
        <v>26399.249999999996</v>
      </c>
      <c r="I288" s="691">
        <f t="shared" si="320"/>
        <v>20965.263140000003</v>
      </c>
      <c r="J288" s="691">
        <f t="shared" ref="J288" si="321">J276</f>
        <v>-5433.9868599999973</v>
      </c>
      <c r="K288" s="691">
        <f t="shared" si="320"/>
        <v>-100.83632999999999</v>
      </c>
      <c r="L288" s="691">
        <f t="shared" si="320"/>
        <v>20864.426810000001</v>
      </c>
      <c r="M288" s="691">
        <f t="shared" si="320"/>
        <v>79.416131670407324</v>
      </c>
    </row>
    <row r="289" spans="1:250" ht="15.75" thickBot="1" x14ac:dyDescent="0.3">
      <c r="A289" s="13">
        <v>1</v>
      </c>
      <c r="B289" s="58" t="s">
        <v>10</v>
      </c>
      <c r="C289" s="692"/>
      <c r="D289" s="692"/>
      <c r="E289" s="693"/>
      <c r="F289" s="694"/>
      <c r="G289" s="659"/>
      <c r="H289" s="659"/>
      <c r="I289" s="660"/>
      <c r="J289" s="660">
        <f t="shared" si="294"/>
        <v>0</v>
      </c>
      <c r="K289" s="660"/>
      <c r="L289" s="660"/>
      <c r="M289" s="695"/>
    </row>
    <row r="290" spans="1:250" ht="29.25" x14ac:dyDescent="0.25">
      <c r="A290" s="13">
        <v>1</v>
      </c>
      <c r="B290" s="127" t="s">
        <v>78</v>
      </c>
      <c r="C290" s="675"/>
      <c r="D290" s="675"/>
      <c r="E290" s="419"/>
      <c r="F290" s="419"/>
      <c r="G290" s="696"/>
      <c r="H290" s="696"/>
      <c r="I290" s="696"/>
      <c r="J290" s="626">
        <f t="shared" si="294"/>
        <v>0</v>
      </c>
      <c r="K290" s="626"/>
      <c r="L290" s="626"/>
      <c r="M290" s="626"/>
    </row>
    <row r="291" spans="1:250" s="25" customFormat="1" ht="30" x14ac:dyDescent="0.25">
      <c r="A291" s="13">
        <v>1</v>
      </c>
      <c r="B291" s="48" t="s">
        <v>120</v>
      </c>
      <c r="C291" s="392">
        <f>SUM(C292:C295)</f>
        <v>5019.1000000000004</v>
      </c>
      <c r="D291" s="392">
        <f>SUM(D292:D295)</f>
        <v>2929</v>
      </c>
      <c r="E291" s="392">
        <f>SUM(E292:E295)</f>
        <v>2419</v>
      </c>
      <c r="F291" s="392">
        <f>E291/D291*100</f>
        <v>82.58791396381018</v>
      </c>
      <c r="G291" s="558">
        <f t="shared" ref="G291:L291" si="322">SUM(G292:G295)</f>
        <v>9625.2624059999998</v>
      </c>
      <c r="H291" s="558">
        <f t="shared" si="322"/>
        <v>5614.74</v>
      </c>
      <c r="I291" s="558">
        <f t="shared" si="322"/>
        <v>5573.5078199999998</v>
      </c>
      <c r="J291" s="558">
        <f t="shared" si="322"/>
        <v>-41.23217999999963</v>
      </c>
      <c r="K291" s="558">
        <f t="shared" si="322"/>
        <v>-36.885800000000003</v>
      </c>
      <c r="L291" s="558">
        <f t="shared" si="322"/>
        <v>5536.6220200000007</v>
      </c>
      <c r="M291" s="558">
        <f t="shared" ref="M291:M301" si="323">I291/H291*100</f>
        <v>99.265644001325086</v>
      </c>
    </row>
    <row r="292" spans="1:250" s="25" customFormat="1" ht="30" x14ac:dyDescent="0.25">
      <c r="A292" s="13">
        <v>1</v>
      </c>
      <c r="B292" s="47" t="s">
        <v>79</v>
      </c>
      <c r="C292" s="392">
        <v>3819</v>
      </c>
      <c r="D292" s="393">
        <f t="shared" ref="D292:D299" si="324">ROUND(C292/12*$B$3,0)</f>
        <v>2228</v>
      </c>
      <c r="E292" s="392">
        <v>1475</v>
      </c>
      <c r="F292" s="392">
        <f>E292/D292*100</f>
        <v>66.202872531418308</v>
      </c>
      <c r="G292" s="558">
        <v>6001.4057400000002</v>
      </c>
      <c r="H292" s="561">
        <f t="shared" ref="H292:H295" si="325">ROUND(G292/12*$B$3,2)</f>
        <v>3500.82</v>
      </c>
      <c r="I292" s="558">
        <f t="shared" ref="I292:I300" si="326">L292-K292</f>
        <v>2676.3619900000003</v>
      </c>
      <c r="J292" s="558">
        <f t="shared" si="294"/>
        <v>-824.45800999999983</v>
      </c>
      <c r="K292" s="558">
        <v>-21.00506</v>
      </c>
      <c r="L292" s="558">
        <v>2655.3569300000004</v>
      </c>
      <c r="M292" s="558">
        <f t="shared" si="323"/>
        <v>76.449574385429713</v>
      </c>
    </row>
    <row r="293" spans="1:250" s="25" customFormat="1" ht="30" x14ac:dyDescent="0.25">
      <c r="A293" s="13">
        <v>1</v>
      </c>
      <c r="B293" s="47" t="s">
        <v>80</v>
      </c>
      <c r="C293" s="392">
        <v>896.1</v>
      </c>
      <c r="D293" s="393">
        <f t="shared" si="324"/>
        <v>523</v>
      </c>
      <c r="E293" s="392">
        <v>694</v>
      </c>
      <c r="F293" s="392">
        <f>E293/D293*100</f>
        <v>132.69598470363289</v>
      </c>
      <c r="G293" s="558">
        <v>1628.984346</v>
      </c>
      <c r="H293" s="561">
        <f t="shared" si="325"/>
        <v>950.24</v>
      </c>
      <c r="I293" s="558">
        <f t="shared" si="326"/>
        <v>1256.6258300000002</v>
      </c>
      <c r="J293" s="558">
        <f t="shared" si="294"/>
        <v>306.38583000000017</v>
      </c>
      <c r="K293" s="558">
        <v>-15.880740000000001</v>
      </c>
      <c r="L293" s="558">
        <v>1240.7450900000001</v>
      </c>
      <c r="M293" s="558">
        <f t="shared" si="323"/>
        <v>132.24299440141439</v>
      </c>
    </row>
    <row r="294" spans="1:250" s="25" customFormat="1" ht="45" x14ac:dyDescent="0.25">
      <c r="A294" s="13">
        <v>1</v>
      </c>
      <c r="B294" s="47" t="s">
        <v>114</v>
      </c>
      <c r="C294" s="392">
        <v>25</v>
      </c>
      <c r="D294" s="393">
        <f t="shared" si="324"/>
        <v>15</v>
      </c>
      <c r="E294" s="392">
        <v>25</v>
      </c>
      <c r="F294" s="392">
        <f>E294/D294*100</f>
        <v>166.66666666666669</v>
      </c>
      <c r="G294" s="558">
        <v>164.05199999999999</v>
      </c>
      <c r="H294" s="561">
        <f t="shared" si="325"/>
        <v>95.7</v>
      </c>
      <c r="I294" s="558">
        <f t="shared" si="326"/>
        <v>164.05199999999999</v>
      </c>
      <c r="J294" s="558">
        <f t="shared" si="294"/>
        <v>68.35199999999999</v>
      </c>
      <c r="K294" s="558">
        <v>0</v>
      </c>
      <c r="L294" s="558">
        <v>164.05199999999999</v>
      </c>
      <c r="M294" s="558">
        <f t="shared" si="323"/>
        <v>171.42319749216298</v>
      </c>
    </row>
    <row r="295" spans="1:250" s="25" customFormat="1" ht="30" x14ac:dyDescent="0.25">
      <c r="A295" s="13">
        <v>1</v>
      </c>
      <c r="B295" s="47" t="s">
        <v>115</v>
      </c>
      <c r="C295" s="392">
        <v>279</v>
      </c>
      <c r="D295" s="393">
        <f t="shared" si="324"/>
        <v>163</v>
      </c>
      <c r="E295" s="392">
        <v>225</v>
      </c>
      <c r="F295" s="392">
        <f t="shared" ref="F295:F299" si="327">E295/D295*100</f>
        <v>138.03680981595093</v>
      </c>
      <c r="G295" s="558">
        <v>1830.82032</v>
      </c>
      <c r="H295" s="561">
        <f t="shared" si="325"/>
        <v>1067.98</v>
      </c>
      <c r="I295" s="558">
        <f t="shared" si="326"/>
        <v>1476.4680000000001</v>
      </c>
      <c r="J295" s="558">
        <f t="shared" si="294"/>
        <v>408.48800000000006</v>
      </c>
      <c r="K295" s="558">
        <v>0</v>
      </c>
      <c r="L295" s="558">
        <v>1476.4680000000001</v>
      </c>
      <c r="M295" s="558">
        <f t="shared" si="323"/>
        <v>138.24865634187907</v>
      </c>
    </row>
    <row r="296" spans="1:250" s="25" customFormat="1" ht="30" x14ac:dyDescent="0.25">
      <c r="A296" s="13">
        <v>1</v>
      </c>
      <c r="B296" s="48" t="s">
        <v>112</v>
      </c>
      <c r="C296" s="392">
        <f>SUM(C297:C299)</f>
        <v>7860</v>
      </c>
      <c r="D296" s="392">
        <f>SUM(D297:D299)</f>
        <v>4585</v>
      </c>
      <c r="E296" s="392">
        <f>SUM(E297:E299)</f>
        <v>3449</v>
      </c>
      <c r="F296" s="392">
        <f t="shared" si="327"/>
        <v>75.223555070883322</v>
      </c>
      <c r="G296" s="560">
        <f t="shared" ref="G296:L296" si="328">SUM(G297:G299)</f>
        <v>14112.0762</v>
      </c>
      <c r="H296" s="560">
        <f t="shared" si="328"/>
        <v>8232.0499999999993</v>
      </c>
      <c r="I296" s="560">
        <f t="shared" si="328"/>
        <v>7039.2734</v>
      </c>
      <c r="J296" s="560">
        <f t="shared" si="328"/>
        <v>-1192.7765999999995</v>
      </c>
      <c r="K296" s="560">
        <f t="shared" si="328"/>
        <v>0</v>
      </c>
      <c r="L296" s="560">
        <f t="shared" si="328"/>
        <v>7039.2734</v>
      </c>
      <c r="M296" s="558">
        <f t="shared" si="323"/>
        <v>85.510576344895867</v>
      </c>
    </row>
    <row r="297" spans="1:250" s="25" customFormat="1" ht="30" x14ac:dyDescent="0.25">
      <c r="A297" s="13">
        <v>1</v>
      </c>
      <c r="B297" s="47" t="s">
        <v>108</v>
      </c>
      <c r="C297" s="392">
        <v>2500</v>
      </c>
      <c r="D297" s="393">
        <f t="shared" si="324"/>
        <v>1458</v>
      </c>
      <c r="E297" s="392">
        <v>1038</v>
      </c>
      <c r="F297" s="392">
        <f t="shared" si="327"/>
        <v>71.193415637860085</v>
      </c>
      <c r="G297" s="558">
        <v>2650.625</v>
      </c>
      <c r="H297" s="561">
        <f t="shared" ref="H297:H300" si="329">ROUND(G297/12*$B$3,2)</f>
        <v>1546.2</v>
      </c>
      <c r="I297" s="558">
        <f t="shared" si="326"/>
        <v>2030.569</v>
      </c>
      <c r="J297" s="558">
        <f t="shared" si="294"/>
        <v>484.36899999999991</v>
      </c>
      <c r="K297" s="558">
        <v>0</v>
      </c>
      <c r="L297" s="558">
        <v>2030.569</v>
      </c>
      <c r="M297" s="558">
        <f t="shared" si="323"/>
        <v>131.32641314189627</v>
      </c>
    </row>
    <row r="298" spans="1:250" s="25" customFormat="1" ht="60" x14ac:dyDescent="0.25">
      <c r="A298" s="13">
        <v>1</v>
      </c>
      <c r="B298" s="47" t="s">
        <v>119</v>
      </c>
      <c r="C298" s="392">
        <v>3200</v>
      </c>
      <c r="D298" s="393">
        <f t="shared" si="324"/>
        <v>1867</v>
      </c>
      <c r="E298" s="392">
        <v>1479</v>
      </c>
      <c r="F298" s="392">
        <f t="shared" si="327"/>
        <v>79.217996786288154</v>
      </c>
      <c r="G298" s="558">
        <v>9155.3919999999998</v>
      </c>
      <c r="H298" s="561">
        <f t="shared" si="329"/>
        <v>5340.65</v>
      </c>
      <c r="I298" s="558">
        <f t="shared" si="326"/>
        <v>4051.5296600000001</v>
      </c>
      <c r="J298" s="558">
        <f t="shared" si="294"/>
        <v>-1289.1203399999995</v>
      </c>
      <c r="K298" s="558">
        <v>0</v>
      </c>
      <c r="L298" s="558">
        <v>4051.5296600000001</v>
      </c>
      <c r="M298" s="558">
        <f t="shared" si="323"/>
        <v>75.862107795867544</v>
      </c>
    </row>
    <row r="299" spans="1:250" s="25" customFormat="1" ht="45" x14ac:dyDescent="0.25">
      <c r="A299" s="13">
        <v>1</v>
      </c>
      <c r="B299" s="47" t="s">
        <v>109</v>
      </c>
      <c r="C299" s="392">
        <v>2160</v>
      </c>
      <c r="D299" s="393">
        <f t="shared" si="324"/>
        <v>1260</v>
      </c>
      <c r="E299" s="392">
        <v>932</v>
      </c>
      <c r="F299" s="392">
        <f t="shared" si="327"/>
        <v>73.968253968253975</v>
      </c>
      <c r="G299" s="558">
        <v>2306.0591999999997</v>
      </c>
      <c r="H299" s="561">
        <f t="shared" si="329"/>
        <v>1345.2</v>
      </c>
      <c r="I299" s="558">
        <f t="shared" si="326"/>
        <v>957.17474000000016</v>
      </c>
      <c r="J299" s="558">
        <f t="shared" si="294"/>
        <v>-388.02525999999989</v>
      </c>
      <c r="K299" s="558">
        <v>0</v>
      </c>
      <c r="L299" s="558">
        <v>957.17474000000016</v>
      </c>
      <c r="M299" s="558">
        <f t="shared" si="323"/>
        <v>71.154827534939045</v>
      </c>
    </row>
    <row r="300" spans="1:250" s="25" customFormat="1" ht="30.75" thickBot="1" x14ac:dyDescent="0.3">
      <c r="A300" s="13"/>
      <c r="B300" s="269" t="s">
        <v>123</v>
      </c>
      <c r="C300" s="447">
        <v>12300</v>
      </c>
      <c r="D300" s="393">
        <f>ROUND(C300/12*$B$3,0)</f>
        <v>7175</v>
      </c>
      <c r="E300" s="392">
        <v>8068</v>
      </c>
      <c r="F300" s="427">
        <f>E300/D300*100</f>
        <v>112.4459930313589</v>
      </c>
      <c r="G300" s="558">
        <v>11970.606</v>
      </c>
      <c r="H300" s="561">
        <f t="shared" si="329"/>
        <v>6982.85</v>
      </c>
      <c r="I300" s="558">
        <f t="shared" si="326"/>
        <v>7856.6060999999982</v>
      </c>
      <c r="J300" s="558">
        <f t="shared" si="294"/>
        <v>873.75609999999779</v>
      </c>
      <c r="K300" s="558">
        <v>-6.1312800000000003</v>
      </c>
      <c r="L300" s="558">
        <v>7850.4748199999985</v>
      </c>
      <c r="M300" s="558">
        <f>I300/H300*100</f>
        <v>112.51288657210161</v>
      </c>
    </row>
    <row r="301" spans="1:250" s="25" customFormat="1" ht="15.75" thickBot="1" x14ac:dyDescent="0.3">
      <c r="A301" s="13">
        <v>1</v>
      </c>
      <c r="B301" s="124" t="s">
        <v>3</v>
      </c>
      <c r="C301" s="548"/>
      <c r="D301" s="548"/>
      <c r="E301" s="548"/>
      <c r="F301" s="548"/>
      <c r="G301" s="629">
        <f t="shared" ref="G301:L301" si="330">G296+G291+G300</f>
        <v>35707.944605999997</v>
      </c>
      <c r="H301" s="629">
        <f t="shared" si="330"/>
        <v>20829.64</v>
      </c>
      <c r="I301" s="629">
        <f t="shared" si="330"/>
        <v>20469.387319999998</v>
      </c>
      <c r="J301" s="629">
        <f t="shared" si="330"/>
        <v>-360.25268000000142</v>
      </c>
      <c r="K301" s="629">
        <f t="shared" si="330"/>
        <v>-43.017080000000007</v>
      </c>
      <c r="L301" s="629">
        <f t="shared" si="330"/>
        <v>20426.37024</v>
      </c>
      <c r="M301" s="629">
        <f t="shared" si="323"/>
        <v>98.270480526787779</v>
      </c>
    </row>
    <row r="302" spans="1:250" x14ac:dyDescent="0.25">
      <c r="A302" s="13">
        <v>1</v>
      </c>
      <c r="B302" s="162" t="s">
        <v>46</v>
      </c>
      <c r="C302" s="697"/>
      <c r="D302" s="697"/>
      <c r="E302" s="697"/>
      <c r="F302" s="697"/>
      <c r="G302" s="698"/>
      <c r="H302" s="698"/>
      <c r="I302" s="698"/>
      <c r="J302" s="698">
        <f t="shared" si="294"/>
        <v>0</v>
      </c>
      <c r="K302" s="698"/>
      <c r="L302" s="698"/>
      <c r="M302" s="698"/>
    </row>
    <row r="303" spans="1:250" s="6" customFormat="1" ht="30" x14ac:dyDescent="0.25">
      <c r="A303" s="13">
        <v>1</v>
      </c>
      <c r="B303" s="144" t="s">
        <v>120</v>
      </c>
      <c r="C303" s="699">
        <f t="shared" ref="C303:M311" si="331">C291</f>
        <v>5019.1000000000004</v>
      </c>
      <c r="D303" s="699">
        <f t="shared" si="331"/>
        <v>2929</v>
      </c>
      <c r="E303" s="699">
        <f t="shared" si="331"/>
        <v>2419</v>
      </c>
      <c r="F303" s="699">
        <f t="shared" si="331"/>
        <v>82.58791396381018</v>
      </c>
      <c r="G303" s="700">
        <f t="shared" si="331"/>
        <v>9625.2624059999998</v>
      </c>
      <c r="H303" s="700">
        <f t="shared" si="331"/>
        <v>5614.74</v>
      </c>
      <c r="I303" s="700">
        <f t="shared" si="331"/>
        <v>5573.5078199999998</v>
      </c>
      <c r="J303" s="700">
        <f t="shared" ref="J303" si="332">J291</f>
        <v>-41.23217999999963</v>
      </c>
      <c r="K303" s="700">
        <f t="shared" ref="K303:L303" si="333">K291</f>
        <v>-36.885800000000003</v>
      </c>
      <c r="L303" s="700">
        <f t="shared" si="333"/>
        <v>5536.6220200000007</v>
      </c>
      <c r="M303" s="700">
        <f t="shared" si="331"/>
        <v>99.265644001325086</v>
      </c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</row>
    <row r="304" spans="1:250" s="6" customFormat="1" ht="30" x14ac:dyDescent="0.25">
      <c r="A304" s="13">
        <v>1</v>
      </c>
      <c r="B304" s="120" t="s">
        <v>79</v>
      </c>
      <c r="C304" s="699">
        <f t="shared" si="331"/>
        <v>3819</v>
      </c>
      <c r="D304" s="699">
        <f t="shared" si="331"/>
        <v>2228</v>
      </c>
      <c r="E304" s="699">
        <f t="shared" si="331"/>
        <v>1475</v>
      </c>
      <c r="F304" s="699">
        <f t="shared" si="331"/>
        <v>66.202872531418308</v>
      </c>
      <c r="G304" s="700">
        <f t="shared" si="331"/>
        <v>6001.4057400000002</v>
      </c>
      <c r="H304" s="700">
        <f t="shared" si="331"/>
        <v>3500.82</v>
      </c>
      <c r="I304" s="700">
        <f t="shared" si="331"/>
        <v>2676.3619900000003</v>
      </c>
      <c r="J304" s="700">
        <f t="shared" ref="J304" si="334">J292</f>
        <v>-824.45800999999983</v>
      </c>
      <c r="K304" s="700">
        <f t="shared" ref="K304:L304" si="335">K292</f>
        <v>-21.00506</v>
      </c>
      <c r="L304" s="700">
        <f t="shared" si="335"/>
        <v>2655.3569300000004</v>
      </c>
      <c r="M304" s="700">
        <f t="shared" si="331"/>
        <v>76.449574385429713</v>
      </c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</row>
    <row r="305" spans="1:250" s="6" customFormat="1" ht="30" x14ac:dyDescent="0.25">
      <c r="A305" s="13">
        <v>1</v>
      </c>
      <c r="B305" s="120" t="s">
        <v>80</v>
      </c>
      <c r="C305" s="699">
        <f t="shared" si="331"/>
        <v>896.1</v>
      </c>
      <c r="D305" s="699">
        <f t="shared" si="331"/>
        <v>523</v>
      </c>
      <c r="E305" s="699">
        <f t="shared" si="331"/>
        <v>694</v>
      </c>
      <c r="F305" s="699">
        <f t="shared" si="331"/>
        <v>132.69598470363289</v>
      </c>
      <c r="G305" s="700">
        <f t="shared" si="331"/>
        <v>1628.984346</v>
      </c>
      <c r="H305" s="700">
        <f t="shared" si="331"/>
        <v>950.24</v>
      </c>
      <c r="I305" s="700">
        <f t="shared" si="331"/>
        <v>1256.6258300000002</v>
      </c>
      <c r="J305" s="700">
        <f t="shared" ref="J305" si="336">J293</f>
        <v>306.38583000000017</v>
      </c>
      <c r="K305" s="700">
        <f t="shared" ref="K305:L305" si="337">K293</f>
        <v>-15.880740000000001</v>
      </c>
      <c r="L305" s="700">
        <f t="shared" si="337"/>
        <v>1240.7450900000001</v>
      </c>
      <c r="M305" s="700">
        <f t="shared" si="331"/>
        <v>132.24299440141439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</row>
    <row r="306" spans="1:250" s="6" customFormat="1" ht="45" x14ac:dyDescent="0.25">
      <c r="A306" s="13">
        <v>1</v>
      </c>
      <c r="B306" s="120" t="s">
        <v>114</v>
      </c>
      <c r="C306" s="699">
        <f t="shared" si="331"/>
        <v>25</v>
      </c>
      <c r="D306" s="699">
        <f t="shared" si="331"/>
        <v>15</v>
      </c>
      <c r="E306" s="699">
        <f t="shared" si="331"/>
        <v>25</v>
      </c>
      <c r="F306" s="699">
        <f t="shared" si="331"/>
        <v>166.66666666666669</v>
      </c>
      <c r="G306" s="700">
        <f t="shared" si="331"/>
        <v>164.05199999999999</v>
      </c>
      <c r="H306" s="700">
        <f t="shared" si="331"/>
        <v>95.7</v>
      </c>
      <c r="I306" s="700">
        <f t="shared" si="331"/>
        <v>164.05199999999999</v>
      </c>
      <c r="J306" s="700">
        <f t="shared" ref="J306" si="338">J294</f>
        <v>68.35199999999999</v>
      </c>
      <c r="K306" s="700">
        <f t="shared" ref="K306:L306" si="339">K294</f>
        <v>0</v>
      </c>
      <c r="L306" s="700">
        <f t="shared" si="339"/>
        <v>164.05199999999999</v>
      </c>
      <c r="M306" s="700">
        <f t="shared" si="331"/>
        <v>171.42319749216298</v>
      </c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</row>
    <row r="307" spans="1:250" s="6" customFormat="1" ht="30" x14ac:dyDescent="0.25">
      <c r="A307" s="13">
        <v>1</v>
      </c>
      <c r="B307" s="120" t="s">
        <v>115</v>
      </c>
      <c r="C307" s="699">
        <f t="shared" si="331"/>
        <v>279</v>
      </c>
      <c r="D307" s="699">
        <f t="shared" si="331"/>
        <v>163</v>
      </c>
      <c r="E307" s="699">
        <f t="shared" si="331"/>
        <v>225</v>
      </c>
      <c r="F307" s="699">
        <f t="shared" si="331"/>
        <v>138.03680981595093</v>
      </c>
      <c r="G307" s="700">
        <f t="shared" si="331"/>
        <v>1830.82032</v>
      </c>
      <c r="H307" s="700">
        <f t="shared" si="331"/>
        <v>1067.98</v>
      </c>
      <c r="I307" s="700">
        <f t="shared" si="331"/>
        <v>1476.4680000000001</v>
      </c>
      <c r="J307" s="700">
        <f t="shared" ref="J307" si="340">J295</f>
        <v>408.48800000000006</v>
      </c>
      <c r="K307" s="700">
        <f t="shared" ref="K307:L307" si="341">K295</f>
        <v>0</v>
      </c>
      <c r="L307" s="700">
        <f t="shared" si="341"/>
        <v>1476.4680000000001</v>
      </c>
      <c r="M307" s="700">
        <f t="shared" si="331"/>
        <v>138.24865634187907</v>
      </c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</row>
    <row r="308" spans="1:250" s="6" customFormat="1" ht="30" x14ac:dyDescent="0.25">
      <c r="A308" s="13">
        <v>1</v>
      </c>
      <c r="B308" s="144" t="s">
        <v>112</v>
      </c>
      <c r="C308" s="699">
        <f t="shared" si="331"/>
        <v>7860</v>
      </c>
      <c r="D308" s="699">
        <f t="shared" si="331"/>
        <v>4585</v>
      </c>
      <c r="E308" s="699">
        <f t="shared" si="331"/>
        <v>3449</v>
      </c>
      <c r="F308" s="699">
        <f t="shared" si="331"/>
        <v>75.223555070883322</v>
      </c>
      <c r="G308" s="700">
        <f t="shared" si="331"/>
        <v>14112.0762</v>
      </c>
      <c r="H308" s="700">
        <f t="shared" si="331"/>
        <v>8232.0499999999993</v>
      </c>
      <c r="I308" s="700">
        <f t="shared" si="331"/>
        <v>7039.2734</v>
      </c>
      <c r="J308" s="700">
        <f t="shared" ref="J308" si="342">J296</f>
        <v>-1192.7765999999995</v>
      </c>
      <c r="K308" s="700">
        <f t="shared" ref="K308:L308" si="343">K296</f>
        <v>0</v>
      </c>
      <c r="L308" s="700">
        <f t="shared" si="343"/>
        <v>7039.2734</v>
      </c>
      <c r="M308" s="700">
        <f t="shared" si="331"/>
        <v>85.510576344895867</v>
      </c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</row>
    <row r="309" spans="1:250" s="6" customFormat="1" ht="30" x14ac:dyDescent="0.25">
      <c r="A309" s="13">
        <v>1</v>
      </c>
      <c r="B309" s="120" t="s">
        <v>108</v>
      </c>
      <c r="C309" s="699">
        <f t="shared" si="331"/>
        <v>2500</v>
      </c>
      <c r="D309" s="699">
        <f t="shared" si="331"/>
        <v>1458</v>
      </c>
      <c r="E309" s="699">
        <f t="shared" si="331"/>
        <v>1038</v>
      </c>
      <c r="F309" s="699">
        <f t="shared" si="331"/>
        <v>71.193415637860085</v>
      </c>
      <c r="G309" s="700">
        <f t="shared" si="331"/>
        <v>2650.625</v>
      </c>
      <c r="H309" s="700">
        <f t="shared" si="331"/>
        <v>1546.2</v>
      </c>
      <c r="I309" s="700">
        <f t="shared" si="331"/>
        <v>2030.569</v>
      </c>
      <c r="J309" s="700">
        <f t="shared" ref="J309" si="344">J297</f>
        <v>484.36899999999991</v>
      </c>
      <c r="K309" s="700">
        <f t="shared" ref="K309:L309" si="345">K297</f>
        <v>0</v>
      </c>
      <c r="L309" s="700">
        <f t="shared" si="345"/>
        <v>2030.569</v>
      </c>
      <c r="M309" s="700">
        <f t="shared" si="331"/>
        <v>131.32641314189627</v>
      </c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</row>
    <row r="310" spans="1:250" s="6" customFormat="1" ht="60" x14ac:dyDescent="0.25">
      <c r="A310" s="13">
        <v>1</v>
      </c>
      <c r="B310" s="120" t="s">
        <v>81</v>
      </c>
      <c r="C310" s="699">
        <f t="shared" si="331"/>
        <v>3200</v>
      </c>
      <c r="D310" s="699">
        <f t="shared" si="331"/>
        <v>1867</v>
      </c>
      <c r="E310" s="699">
        <f t="shared" si="331"/>
        <v>1479</v>
      </c>
      <c r="F310" s="699">
        <f t="shared" si="331"/>
        <v>79.217996786288154</v>
      </c>
      <c r="G310" s="700">
        <f t="shared" si="331"/>
        <v>9155.3919999999998</v>
      </c>
      <c r="H310" s="700">
        <f t="shared" si="331"/>
        <v>5340.65</v>
      </c>
      <c r="I310" s="700">
        <f t="shared" si="331"/>
        <v>4051.5296600000001</v>
      </c>
      <c r="J310" s="700">
        <f t="shared" ref="J310" si="346">J298</f>
        <v>-1289.1203399999995</v>
      </c>
      <c r="K310" s="700">
        <f t="shared" ref="K310:L310" si="347">K298</f>
        <v>0</v>
      </c>
      <c r="L310" s="700">
        <f t="shared" si="347"/>
        <v>4051.5296600000001</v>
      </c>
      <c r="M310" s="700">
        <f t="shared" si="331"/>
        <v>75.862107795867544</v>
      </c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</row>
    <row r="311" spans="1:250" s="6" customFormat="1" ht="45" x14ac:dyDescent="0.25">
      <c r="A311" s="13">
        <v>1</v>
      </c>
      <c r="B311" s="120" t="s">
        <v>109</v>
      </c>
      <c r="C311" s="699">
        <f t="shared" si="331"/>
        <v>2160</v>
      </c>
      <c r="D311" s="699">
        <f t="shared" si="331"/>
        <v>1260</v>
      </c>
      <c r="E311" s="699">
        <f t="shared" si="331"/>
        <v>932</v>
      </c>
      <c r="F311" s="699">
        <f t="shared" si="331"/>
        <v>73.968253968253975</v>
      </c>
      <c r="G311" s="700">
        <f t="shared" si="331"/>
        <v>2306.0591999999997</v>
      </c>
      <c r="H311" s="700">
        <f t="shared" si="331"/>
        <v>1345.2</v>
      </c>
      <c r="I311" s="700">
        <f t="shared" si="331"/>
        <v>957.17474000000016</v>
      </c>
      <c r="J311" s="700">
        <f t="shared" ref="J311" si="348">J299</f>
        <v>-388.02525999999989</v>
      </c>
      <c r="K311" s="700">
        <f t="shared" ref="K311:L311" si="349">K299</f>
        <v>0</v>
      </c>
      <c r="L311" s="700">
        <f t="shared" si="349"/>
        <v>957.17474000000016</v>
      </c>
      <c r="M311" s="700">
        <f t="shared" si="331"/>
        <v>71.154827534939045</v>
      </c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</row>
    <row r="312" spans="1:250" s="6" customFormat="1" ht="30.75" thickBot="1" x14ac:dyDescent="0.3">
      <c r="A312" s="13"/>
      <c r="B312" s="286" t="s">
        <v>123</v>
      </c>
      <c r="C312" s="701">
        <f t="shared" ref="C312:M312" si="350">SUM(C300)</f>
        <v>12300</v>
      </c>
      <c r="D312" s="701">
        <f t="shared" si="350"/>
        <v>7175</v>
      </c>
      <c r="E312" s="701">
        <f t="shared" si="350"/>
        <v>8068</v>
      </c>
      <c r="F312" s="701">
        <f t="shared" si="350"/>
        <v>112.4459930313589</v>
      </c>
      <c r="G312" s="701">
        <f t="shared" si="350"/>
        <v>11970.606</v>
      </c>
      <c r="H312" s="701">
        <f t="shared" si="350"/>
        <v>6982.85</v>
      </c>
      <c r="I312" s="701">
        <f t="shared" si="350"/>
        <v>7856.6060999999982</v>
      </c>
      <c r="J312" s="701">
        <f t="shared" ref="J312" si="351">SUM(J300)</f>
        <v>873.75609999999779</v>
      </c>
      <c r="K312" s="701">
        <f t="shared" ref="K312:L312" si="352">SUM(K300)</f>
        <v>-6.1312800000000003</v>
      </c>
      <c r="L312" s="701">
        <f t="shared" si="352"/>
        <v>7850.4748199999985</v>
      </c>
      <c r="M312" s="701">
        <f t="shared" si="350"/>
        <v>112.51288657210161</v>
      </c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</row>
    <row r="313" spans="1:250" ht="15" customHeight="1" thickBot="1" x14ac:dyDescent="0.3">
      <c r="A313" s="13">
        <v>1</v>
      </c>
      <c r="B313" s="287" t="s">
        <v>4</v>
      </c>
      <c r="C313" s="702">
        <f t="shared" ref="C313:M313" si="353">C301</f>
        <v>0</v>
      </c>
      <c r="D313" s="702">
        <f t="shared" si="353"/>
        <v>0</v>
      </c>
      <c r="E313" s="702">
        <f t="shared" si="353"/>
        <v>0</v>
      </c>
      <c r="F313" s="702">
        <f t="shared" si="353"/>
        <v>0</v>
      </c>
      <c r="G313" s="703">
        <f t="shared" si="353"/>
        <v>35707.944605999997</v>
      </c>
      <c r="H313" s="703">
        <f t="shared" si="353"/>
        <v>20829.64</v>
      </c>
      <c r="I313" s="703">
        <f t="shared" si="353"/>
        <v>20469.387319999998</v>
      </c>
      <c r="J313" s="703">
        <f t="shared" ref="J313" si="354">J301</f>
        <v>-360.25268000000142</v>
      </c>
      <c r="K313" s="703">
        <f t="shared" ref="K313:L313" si="355">K301</f>
        <v>-43.017080000000007</v>
      </c>
      <c r="L313" s="703">
        <f t="shared" si="355"/>
        <v>20426.37024</v>
      </c>
      <c r="M313" s="703">
        <f t="shared" si="353"/>
        <v>98.270480526787779</v>
      </c>
    </row>
    <row r="314" spans="1:250" ht="15" customHeight="1" x14ac:dyDescent="0.25">
      <c r="A314" s="13">
        <v>1</v>
      </c>
      <c r="B314" s="58" t="s">
        <v>15</v>
      </c>
      <c r="C314" s="674"/>
      <c r="D314" s="674"/>
      <c r="E314" s="675"/>
      <c r="F314" s="674"/>
      <c r="G314" s="659"/>
      <c r="H314" s="659"/>
      <c r="I314" s="660"/>
      <c r="J314" s="660">
        <f t="shared" si="294"/>
        <v>0</v>
      </c>
      <c r="K314" s="660"/>
      <c r="L314" s="660"/>
      <c r="M314" s="659"/>
    </row>
    <row r="315" spans="1:250" ht="29.25" x14ac:dyDescent="0.25">
      <c r="A315" s="13">
        <v>1</v>
      </c>
      <c r="B315" s="49" t="s">
        <v>55</v>
      </c>
      <c r="C315" s="514"/>
      <c r="D315" s="514"/>
      <c r="E315" s="514"/>
      <c r="F315" s="514"/>
      <c r="G315" s="560"/>
      <c r="H315" s="560"/>
      <c r="I315" s="560"/>
      <c r="J315" s="560">
        <f t="shared" si="294"/>
        <v>0</v>
      </c>
      <c r="K315" s="560"/>
      <c r="L315" s="560"/>
      <c r="M315" s="560"/>
    </row>
    <row r="316" spans="1:250" s="25" customFormat="1" ht="30" x14ac:dyDescent="0.25">
      <c r="A316" s="13">
        <v>1</v>
      </c>
      <c r="B316" s="48" t="s">
        <v>120</v>
      </c>
      <c r="C316" s="392">
        <f>SUM(C317:C320)</f>
        <v>510</v>
      </c>
      <c r="D316" s="392">
        <f>SUM(D317:D320)</f>
        <v>298</v>
      </c>
      <c r="E316" s="392">
        <f>SUM(E317:E320)</f>
        <v>123</v>
      </c>
      <c r="F316" s="392">
        <f>E316/D316*100</f>
        <v>41.275167785234899</v>
      </c>
      <c r="G316" s="558">
        <f t="shared" ref="G316:L316" si="356">SUM(G317:G320)</f>
        <v>1021.2115799999999</v>
      </c>
      <c r="H316" s="558">
        <f t="shared" si="356"/>
        <v>595.70999999999992</v>
      </c>
      <c r="I316" s="558">
        <f t="shared" si="356"/>
        <v>209.91603999999998</v>
      </c>
      <c r="J316" s="558">
        <f t="shared" si="356"/>
        <v>-385.79395999999997</v>
      </c>
      <c r="K316" s="558">
        <f t="shared" si="356"/>
        <v>-21.861330000000002</v>
      </c>
      <c r="L316" s="558">
        <f t="shared" si="356"/>
        <v>188.05470999999997</v>
      </c>
      <c r="M316" s="558">
        <f t="shared" ref="M316:M336" si="357">I316/H316*100</f>
        <v>35.237958066844605</v>
      </c>
    </row>
    <row r="317" spans="1:250" s="25" customFormat="1" ht="30" x14ac:dyDescent="0.25">
      <c r="A317" s="13">
        <v>1</v>
      </c>
      <c r="B317" s="47" t="s">
        <v>79</v>
      </c>
      <c r="C317" s="392">
        <v>369</v>
      </c>
      <c r="D317" s="393">
        <f t="shared" ref="D317:D324" si="358">ROUND(C317/12*$B$3,0)</f>
        <v>215</v>
      </c>
      <c r="E317" s="392">
        <v>123</v>
      </c>
      <c r="F317" s="392">
        <f>E317/D317*100</f>
        <v>57.20930232558139</v>
      </c>
      <c r="G317" s="558">
        <v>579.86874</v>
      </c>
      <c r="H317" s="561">
        <f t="shared" ref="H317:H320" si="359">ROUND(G317/12*$B$3,2)</f>
        <v>338.26</v>
      </c>
      <c r="I317" s="558">
        <f t="shared" ref="I317:I325" si="360">L317-K317</f>
        <v>209.91603999999998</v>
      </c>
      <c r="J317" s="558">
        <f t="shared" si="294"/>
        <v>-128.34396000000001</v>
      </c>
      <c r="K317" s="558">
        <v>-2.17509</v>
      </c>
      <c r="L317" s="558">
        <v>207.74094999999997</v>
      </c>
      <c r="M317" s="558">
        <f t="shared" si="357"/>
        <v>62.057600662212501</v>
      </c>
    </row>
    <row r="318" spans="1:250" s="25" customFormat="1" ht="30" x14ac:dyDescent="0.25">
      <c r="A318" s="13">
        <v>1</v>
      </c>
      <c r="B318" s="47" t="s">
        <v>80</v>
      </c>
      <c r="C318" s="392">
        <v>102</v>
      </c>
      <c r="D318" s="393">
        <f t="shared" si="358"/>
        <v>60</v>
      </c>
      <c r="E318" s="392">
        <v>0</v>
      </c>
      <c r="F318" s="392">
        <f>E318/D318*100</f>
        <v>0</v>
      </c>
      <c r="G318" s="558">
        <v>185.42171999999999</v>
      </c>
      <c r="H318" s="561">
        <f t="shared" si="359"/>
        <v>108.16</v>
      </c>
      <c r="I318" s="558">
        <f t="shared" si="360"/>
        <v>0</v>
      </c>
      <c r="J318" s="558">
        <f t="shared" si="294"/>
        <v>-108.16</v>
      </c>
      <c r="K318" s="558">
        <v>-19.686240000000002</v>
      </c>
      <c r="L318" s="558">
        <v>-19.686240000000002</v>
      </c>
      <c r="M318" s="558">
        <f t="shared" si="357"/>
        <v>0</v>
      </c>
    </row>
    <row r="319" spans="1:250" s="25" customFormat="1" ht="45" x14ac:dyDescent="0.25">
      <c r="A319" s="13">
        <v>1</v>
      </c>
      <c r="B319" s="47" t="s">
        <v>114</v>
      </c>
      <c r="C319" s="392"/>
      <c r="D319" s="393">
        <f t="shared" si="358"/>
        <v>0</v>
      </c>
      <c r="E319" s="392"/>
      <c r="F319" s="392"/>
      <c r="G319" s="613"/>
      <c r="H319" s="561">
        <f t="shared" si="359"/>
        <v>0</v>
      </c>
      <c r="I319" s="558">
        <f t="shared" si="360"/>
        <v>0</v>
      </c>
      <c r="J319" s="558">
        <f t="shared" si="294"/>
        <v>0</v>
      </c>
      <c r="K319" s="558"/>
      <c r="L319" s="558"/>
      <c r="M319" s="558"/>
    </row>
    <row r="320" spans="1:250" s="25" customFormat="1" ht="30" x14ac:dyDescent="0.25">
      <c r="A320" s="13">
        <v>1</v>
      </c>
      <c r="B320" s="47" t="s">
        <v>115</v>
      </c>
      <c r="C320" s="392">
        <v>39</v>
      </c>
      <c r="D320" s="393">
        <f t="shared" si="358"/>
        <v>23</v>
      </c>
      <c r="E320" s="392"/>
      <c r="F320" s="392">
        <f t="shared" ref="F320:F324" si="361">E320/D320*100</f>
        <v>0</v>
      </c>
      <c r="G320" s="558">
        <v>255.92112</v>
      </c>
      <c r="H320" s="561">
        <f t="shared" si="359"/>
        <v>149.29</v>
      </c>
      <c r="I320" s="558">
        <f t="shared" si="360"/>
        <v>0</v>
      </c>
      <c r="J320" s="558">
        <f t="shared" si="294"/>
        <v>-149.29</v>
      </c>
      <c r="K320" s="558"/>
      <c r="L320" s="558"/>
      <c r="M320" s="558">
        <f t="shared" si="357"/>
        <v>0</v>
      </c>
    </row>
    <row r="321" spans="1:250" s="25" customFormat="1" ht="30" x14ac:dyDescent="0.25">
      <c r="A321" s="13">
        <v>1</v>
      </c>
      <c r="B321" s="48" t="s">
        <v>112</v>
      </c>
      <c r="C321" s="392">
        <f>SUM(C322:C324)</f>
        <v>789</v>
      </c>
      <c r="D321" s="392">
        <f>SUM(D322:D324)</f>
        <v>460</v>
      </c>
      <c r="E321" s="392">
        <f>SUM(E322:E324)</f>
        <v>71</v>
      </c>
      <c r="F321" s="392">
        <f t="shared" si="361"/>
        <v>15.434782608695652</v>
      </c>
      <c r="G321" s="560">
        <f t="shared" ref="G321:L321" si="362">SUM(G322:G324)</f>
        <v>1602.25</v>
      </c>
      <c r="H321" s="560">
        <f t="shared" si="362"/>
        <v>934.64</v>
      </c>
      <c r="I321" s="560">
        <f t="shared" si="362"/>
        <v>141.06083999999998</v>
      </c>
      <c r="J321" s="560">
        <f t="shared" si="362"/>
        <v>-793.57916</v>
      </c>
      <c r="K321" s="560">
        <f t="shared" si="362"/>
        <v>-18.673580000000001</v>
      </c>
      <c r="L321" s="560">
        <f t="shared" si="362"/>
        <v>122.38725999999998</v>
      </c>
      <c r="M321" s="558">
        <f t="shared" si="357"/>
        <v>15.092531883933919</v>
      </c>
    </row>
    <row r="322" spans="1:250" s="25" customFormat="1" ht="30" x14ac:dyDescent="0.25">
      <c r="A322" s="13">
        <v>1</v>
      </c>
      <c r="B322" s="47" t="s">
        <v>108</v>
      </c>
      <c r="C322" s="392">
        <v>314</v>
      </c>
      <c r="D322" s="393">
        <f t="shared" si="358"/>
        <v>183</v>
      </c>
      <c r="E322" s="392">
        <v>70</v>
      </c>
      <c r="F322" s="392">
        <f t="shared" si="361"/>
        <v>38.251366120218577</v>
      </c>
      <c r="G322" s="558">
        <v>332.91849999999999</v>
      </c>
      <c r="H322" s="561">
        <f t="shared" ref="H322:H325" si="363">ROUND(G322/12*$B$3,2)</f>
        <v>194.2</v>
      </c>
      <c r="I322" s="558">
        <f t="shared" si="360"/>
        <v>140.14573999999999</v>
      </c>
      <c r="J322" s="558">
        <f t="shared" si="294"/>
        <v>-54.054259999999999</v>
      </c>
      <c r="K322" s="558">
        <v>0</v>
      </c>
      <c r="L322" s="558">
        <v>140.14573999999999</v>
      </c>
      <c r="M322" s="558">
        <f t="shared" si="357"/>
        <v>72.165674562306904</v>
      </c>
    </row>
    <row r="323" spans="1:250" s="25" customFormat="1" ht="58.5" customHeight="1" x14ac:dyDescent="0.25">
      <c r="A323" s="13">
        <v>1</v>
      </c>
      <c r="B323" s="47" t="s">
        <v>119</v>
      </c>
      <c r="C323" s="392">
        <v>425</v>
      </c>
      <c r="D323" s="393">
        <f t="shared" si="358"/>
        <v>248</v>
      </c>
      <c r="E323" s="392">
        <v>0</v>
      </c>
      <c r="F323" s="392">
        <f t="shared" si="361"/>
        <v>0</v>
      </c>
      <c r="G323" s="558">
        <v>1215.9504999999999</v>
      </c>
      <c r="H323" s="561">
        <f t="shared" si="363"/>
        <v>709.3</v>
      </c>
      <c r="I323" s="558">
        <f t="shared" si="360"/>
        <v>0</v>
      </c>
      <c r="J323" s="558">
        <f t="shared" si="294"/>
        <v>-709.3</v>
      </c>
      <c r="K323" s="558">
        <v>-18.673580000000001</v>
      </c>
      <c r="L323" s="558">
        <v>-18.673580000000001</v>
      </c>
      <c r="M323" s="558">
        <f t="shared" si="357"/>
        <v>0</v>
      </c>
    </row>
    <row r="324" spans="1:250" s="25" customFormat="1" ht="45" x14ac:dyDescent="0.25">
      <c r="A324" s="13">
        <v>1</v>
      </c>
      <c r="B324" s="47" t="s">
        <v>109</v>
      </c>
      <c r="C324" s="392">
        <v>50</v>
      </c>
      <c r="D324" s="393">
        <f t="shared" si="358"/>
        <v>29</v>
      </c>
      <c r="E324" s="392">
        <v>1</v>
      </c>
      <c r="F324" s="392">
        <f t="shared" si="361"/>
        <v>3.4482758620689653</v>
      </c>
      <c r="G324" s="558">
        <v>53.380999999999993</v>
      </c>
      <c r="H324" s="561">
        <f t="shared" si="363"/>
        <v>31.14</v>
      </c>
      <c r="I324" s="558">
        <f t="shared" si="360"/>
        <v>0.91510000000000002</v>
      </c>
      <c r="J324" s="558">
        <f t="shared" si="294"/>
        <v>-30.224900000000002</v>
      </c>
      <c r="K324" s="558">
        <v>0</v>
      </c>
      <c r="L324" s="558">
        <v>0.91510000000000002</v>
      </c>
      <c r="M324" s="558">
        <f t="shared" si="357"/>
        <v>2.9386640976236351</v>
      </c>
    </row>
    <row r="325" spans="1:250" s="25" customFormat="1" ht="30.75" thickBot="1" x14ac:dyDescent="0.3">
      <c r="A325" s="13"/>
      <c r="B325" s="269" t="s">
        <v>123</v>
      </c>
      <c r="C325" s="394">
        <v>840</v>
      </c>
      <c r="D325" s="421">
        <f>ROUND(C325/12*$B$3,0)</f>
        <v>490</v>
      </c>
      <c r="E325" s="394">
        <v>763</v>
      </c>
      <c r="F325" s="394">
        <f>E325/D325*100</f>
        <v>155.71428571428572</v>
      </c>
      <c r="G325" s="570">
        <v>817.50480000000005</v>
      </c>
      <c r="H325" s="573">
        <f t="shared" si="363"/>
        <v>476.88</v>
      </c>
      <c r="I325" s="558">
        <f t="shared" si="360"/>
        <v>742.56686000000002</v>
      </c>
      <c r="J325" s="570">
        <f t="shared" si="294"/>
        <v>265.68686000000002</v>
      </c>
      <c r="K325" s="570">
        <v>-9.731999999999999E-2</v>
      </c>
      <c r="L325" s="570">
        <v>742.46954000000005</v>
      </c>
      <c r="M325" s="570">
        <f>I325/H325*100</f>
        <v>155.71356735447074</v>
      </c>
    </row>
    <row r="326" spans="1:250" ht="19.5" customHeight="1" thickBot="1" x14ac:dyDescent="0.3">
      <c r="A326" s="13">
        <v>1</v>
      </c>
      <c r="B326" s="76" t="s">
        <v>3</v>
      </c>
      <c r="C326" s="704"/>
      <c r="D326" s="704"/>
      <c r="E326" s="704"/>
      <c r="F326" s="450"/>
      <c r="G326" s="615">
        <f t="shared" ref="G326:L326" si="364">G321+G316+G325</f>
        <v>3440.9663800000003</v>
      </c>
      <c r="H326" s="615">
        <f t="shared" si="364"/>
        <v>2007.23</v>
      </c>
      <c r="I326" s="615">
        <f t="shared" si="364"/>
        <v>1093.5437400000001</v>
      </c>
      <c r="J326" s="615">
        <f t="shared" si="364"/>
        <v>-913.68625999999995</v>
      </c>
      <c r="K326" s="615">
        <f t="shared" si="364"/>
        <v>-40.632230000000007</v>
      </c>
      <c r="L326" s="615">
        <f t="shared" si="364"/>
        <v>1052.9115099999999</v>
      </c>
      <c r="M326" s="579">
        <f t="shared" si="357"/>
        <v>54.480240929041521</v>
      </c>
    </row>
    <row r="327" spans="1:250" ht="29.25" x14ac:dyDescent="0.25">
      <c r="A327" s="13">
        <v>1</v>
      </c>
      <c r="B327" s="163" t="s">
        <v>47</v>
      </c>
      <c r="C327" s="705"/>
      <c r="D327" s="705"/>
      <c r="E327" s="705"/>
      <c r="F327" s="705"/>
      <c r="G327" s="706"/>
      <c r="H327" s="706"/>
      <c r="I327" s="706"/>
      <c r="J327" s="706">
        <f t="shared" si="294"/>
        <v>0</v>
      </c>
      <c r="K327" s="706"/>
      <c r="L327" s="706"/>
      <c r="M327" s="706"/>
    </row>
    <row r="328" spans="1:250" s="6" customFormat="1" ht="48" customHeight="1" x14ac:dyDescent="0.25">
      <c r="A328" s="13">
        <v>1</v>
      </c>
      <c r="B328" s="118" t="s">
        <v>120</v>
      </c>
      <c r="C328" s="707">
        <f t="shared" ref="C328:I338" si="365">C316</f>
        <v>510</v>
      </c>
      <c r="D328" s="707">
        <f t="shared" si="365"/>
        <v>298</v>
      </c>
      <c r="E328" s="707">
        <f t="shared" si="365"/>
        <v>123</v>
      </c>
      <c r="F328" s="707">
        <f t="shared" si="365"/>
        <v>41.275167785234899</v>
      </c>
      <c r="G328" s="708">
        <f t="shared" si="365"/>
        <v>1021.2115799999999</v>
      </c>
      <c r="H328" s="708">
        <f t="shared" si="365"/>
        <v>595.70999999999992</v>
      </c>
      <c r="I328" s="708">
        <f t="shared" si="365"/>
        <v>209.91603999999998</v>
      </c>
      <c r="J328" s="708">
        <f t="shared" ref="J328" si="366">J316</f>
        <v>-385.79395999999997</v>
      </c>
      <c r="K328" s="708">
        <f t="shared" ref="K328:L328" si="367">K316</f>
        <v>-21.861330000000002</v>
      </c>
      <c r="L328" s="708">
        <f t="shared" si="367"/>
        <v>188.05470999999997</v>
      </c>
      <c r="M328" s="708">
        <f t="shared" si="357"/>
        <v>35.237958066844605</v>
      </c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</row>
    <row r="329" spans="1:250" s="6" customFormat="1" ht="30" x14ac:dyDescent="0.25">
      <c r="A329" s="13">
        <v>1</v>
      </c>
      <c r="B329" s="119" t="s">
        <v>79</v>
      </c>
      <c r="C329" s="707">
        <f t="shared" si="365"/>
        <v>369</v>
      </c>
      <c r="D329" s="707">
        <f t="shared" si="365"/>
        <v>215</v>
      </c>
      <c r="E329" s="707">
        <f t="shared" si="365"/>
        <v>123</v>
      </c>
      <c r="F329" s="707">
        <f t="shared" si="365"/>
        <v>57.20930232558139</v>
      </c>
      <c r="G329" s="708">
        <f t="shared" si="365"/>
        <v>579.86874</v>
      </c>
      <c r="H329" s="708">
        <f t="shared" si="365"/>
        <v>338.26</v>
      </c>
      <c r="I329" s="708">
        <f t="shared" si="365"/>
        <v>209.91603999999998</v>
      </c>
      <c r="J329" s="708">
        <f t="shared" ref="J329" si="368">J317</f>
        <v>-128.34396000000001</v>
      </c>
      <c r="K329" s="708">
        <f t="shared" ref="K329:L329" si="369">K317</f>
        <v>-2.17509</v>
      </c>
      <c r="L329" s="708">
        <f t="shared" si="369"/>
        <v>207.74094999999997</v>
      </c>
      <c r="M329" s="708">
        <f t="shared" si="357"/>
        <v>62.057600662212501</v>
      </c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</row>
    <row r="330" spans="1:250" s="6" customFormat="1" ht="30" x14ac:dyDescent="0.25">
      <c r="A330" s="13">
        <v>1</v>
      </c>
      <c r="B330" s="119" t="s">
        <v>80</v>
      </c>
      <c r="C330" s="707">
        <f t="shared" si="365"/>
        <v>102</v>
      </c>
      <c r="D330" s="707">
        <f t="shared" si="365"/>
        <v>60</v>
      </c>
      <c r="E330" s="707">
        <f t="shared" si="365"/>
        <v>0</v>
      </c>
      <c r="F330" s="707">
        <f t="shared" si="365"/>
        <v>0</v>
      </c>
      <c r="G330" s="708">
        <f t="shared" si="365"/>
        <v>185.42171999999999</v>
      </c>
      <c r="H330" s="708">
        <f t="shared" si="365"/>
        <v>108.16</v>
      </c>
      <c r="I330" s="708">
        <f t="shared" si="365"/>
        <v>0</v>
      </c>
      <c r="J330" s="708">
        <f t="shared" ref="J330" si="370">J318</f>
        <v>-108.16</v>
      </c>
      <c r="K330" s="708">
        <f t="shared" ref="K330:L330" si="371">K318</f>
        <v>-19.686240000000002</v>
      </c>
      <c r="L330" s="708">
        <f t="shared" si="371"/>
        <v>-19.686240000000002</v>
      </c>
      <c r="M330" s="708">
        <f t="shared" si="357"/>
        <v>0</v>
      </c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</row>
    <row r="331" spans="1:250" s="6" customFormat="1" ht="45" x14ac:dyDescent="0.25">
      <c r="A331" s="13">
        <v>1</v>
      </c>
      <c r="B331" s="119" t="s">
        <v>114</v>
      </c>
      <c r="C331" s="707">
        <f t="shared" si="365"/>
        <v>0</v>
      </c>
      <c r="D331" s="707">
        <f t="shared" si="365"/>
        <v>0</v>
      </c>
      <c r="E331" s="707">
        <f t="shared" si="365"/>
        <v>0</v>
      </c>
      <c r="F331" s="707">
        <f t="shared" si="365"/>
        <v>0</v>
      </c>
      <c r="G331" s="708">
        <f t="shared" si="365"/>
        <v>0</v>
      </c>
      <c r="H331" s="708">
        <f t="shared" si="365"/>
        <v>0</v>
      </c>
      <c r="I331" s="708">
        <f t="shared" si="365"/>
        <v>0</v>
      </c>
      <c r="J331" s="708">
        <f t="shared" ref="J331" si="372">J319</f>
        <v>0</v>
      </c>
      <c r="K331" s="708">
        <f t="shared" ref="K331:L331" si="373">K319</f>
        <v>0</v>
      </c>
      <c r="L331" s="708">
        <f t="shared" si="373"/>
        <v>0</v>
      </c>
      <c r="M331" s="70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</row>
    <row r="332" spans="1:250" s="6" customFormat="1" ht="30" x14ac:dyDescent="0.25">
      <c r="A332" s="13">
        <v>1</v>
      </c>
      <c r="B332" s="119" t="s">
        <v>115</v>
      </c>
      <c r="C332" s="707">
        <f t="shared" si="365"/>
        <v>39</v>
      </c>
      <c r="D332" s="707">
        <f t="shared" si="365"/>
        <v>23</v>
      </c>
      <c r="E332" s="707">
        <f t="shared" si="365"/>
        <v>0</v>
      </c>
      <c r="F332" s="707">
        <f t="shared" si="365"/>
        <v>0</v>
      </c>
      <c r="G332" s="708">
        <f t="shared" si="365"/>
        <v>255.92112</v>
      </c>
      <c r="H332" s="708">
        <f t="shared" si="365"/>
        <v>149.29</v>
      </c>
      <c r="I332" s="708">
        <f t="shared" si="365"/>
        <v>0</v>
      </c>
      <c r="J332" s="708">
        <f t="shared" ref="J332" si="374">J320</f>
        <v>-149.29</v>
      </c>
      <c r="K332" s="708">
        <f t="shared" ref="K332:L332" si="375">K320</f>
        <v>0</v>
      </c>
      <c r="L332" s="708">
        <f t="shared" si="375"/>
        <v>0</v>
      </c>
      <c r="M332" s="70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</row>
    <row r="333" spans="1:250" s="6" customFormat="1" ht="30" x14ac:dyDescent="0.25">
      <c r="A333" s="13">
        <v>1</v>
      </c>
      <c r="B333" s="118" t="s">
        <v>112</v>
      </c>
      <c r="C333" s="707">
        <f t="shared" si="365"/>
        <v>789</v>
      </c>
      <c r="D333" s="707">
        <f t="shared" si="365"/>
        <v>460</v>
      </c>
      <c r="E333" s="707">
        <f t="shared" si="365"/>
        <v>71</v>
      </c>
      <c r="F333" s="707">
        <f t="shared" si="365"/>
        <v>15.434782608695652</v>
      </c>
      <c r="G333" s="708">
        <f t="shared" si="365"/>
        <v>1602.25</v>
      </c>
      <c r="H333" s="708">
        <f t="shared" si="365"/>
        <v>934.64</v>
      </c>
      <c r="I333" s="708">
        <f t="shared" si="365"/>
        <v>141.06083999999998</v>
      </c>
      <c r="J333" s="708">
        <f t="shared" ref="J333" si="376">J321</f>
        <v>-793.57916</v>
      </c>
      <c r="K333" s="708">
        <f t="shared" ref="K333:L333" si="377">K321</f>
        <v>-18.673580000000001</v>
      </c>
      <c r="L333" s="708">
        <f t="shared" si="377"/>
        <v>122.38725999999998</v>
      </c>
      <c r="M333" s="708">
        <f t="shared" si="357"/>
        <v>15.092531883933919</v>
      </c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</row>
    <row r="334" spans="1:250" s="6" customFormat="1" ht="30" x14ac:dyDescent="0.25">
      <c r="A334" s="13">
        <v>1</v>
      </c>
      <c r="B334" s="119" t="s">
        <v>108</v>
      </c>
      <c r="C334" s="707">
        <f t="shared" si="365"/>
        <v>314</v>
      </c>
      <c r="D334" s="707">
        <f t="shared" si="365"/>
        <v>183</v>
      </c>
      <c r="E334" s="707">
        <f t="shared" si="365"/>
        <v>70</v>
      </c>
      <c r="F334" s="707">
        <f t="shared" si="365"/>
        <v>38.251366120218577</v>
      </c>
      <c r="G334" s="708">
        <f t="shared" si="365"/>
        <v>332.91849999999999</v>
      </c>
      <c r="H334" s="708">
        <f t="shared" si="365"/>
        <v>194.2</v>
      </c>
      <c r="I334" s="708">
        <f t="shared" si="365"/>
        <v>140.14573999999999</v>
      </c>
      <c r="J334" s="708">
        <f t="shared" ref="J334" si="378">J322</f>
        <v>-54.054259999999999</v>
      </c>
      <c r="K334" s="708">
        <f t="shared" ref="K334:L334" si="379">K322</f>
        <v>0</v>
      </c>
      <c r="L334" s="708">
        <f t="shared" si="379"/>
        <v>140.14573999999999</v>
      </c>
      <c r="M334" s="708">
        <f t="shared" si="357"/>
        <v>72.165674562306904</v>
      </c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</row>
    <row r="335" spans="1:250" s="6" customFormat="1" ht="62.25" customHeight="1" x14ac:dyDescent="0.25">
      <c r="A335" s="13">
        <v>1</v>
      </c>
      <c r="B335" s="119" t="s">
        <v>81</v>
      </c>
      <c r="C335" s="707">
        <f t="shared" si="365"/>
        <v>425</v>
      </c>
      <c r="D335" s="707">
        <f t="shared" si="365"/>
        <v>248</v>
      </c>
      <c r="E335" s="707">
        <f t="shared" si="365"/>
        <v>0</v>
      </c>
      <c r="F335" s="707">
        <f t="shared" si="365"/>
        <v>0</v>
      </c>
      <c r="G335" s="708">
        <f t="shared" si="365"/>
        <v>1215.9504999999999</v>
      </c>
      <c r="H335" s="708">
        <f t="shared" si="365"/>
        <v>709.3</v>
      </c>
      <c r="I335" s="708">
        <f t="shared" si="365"/>
        <v>0</v>
      </c>
      <c r="J335" s="708">
        <f t="shared" ref="J335" si="380">J323</f>
        <v>-709.3</v>
      </c>
      <c r="K335" s="708">
        <f t="shared" ref="K335:L335" si="381">K323</f>
        <v>-18.673580000000001</v>
      </c>
      <c r="L335" s="708">
        <f t="shared" si="381"/>
        <v>-18.673580000000001</v>
      </c>
      <c r="M335" s="708">
        <f t="shared" si="357"/>
        <v>0</v>
      </c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</row>
    <row r="336" spans="1:250" s="6" customFormat="1" ht="45" x14ac:dyDescent="0.25">
      <c r="A336" s="13">
        <v>1</v>
      </c>
      <c r="B336" s="119" t="s">
        <v>109</v>
      </c>
      <c r="C336" s="707">
        <f t="shared" si="365"/>
        <v>50</v>
      </c>
      <c r="D336" s="707">
        <f t="shared" si="365"/>
        <v>29</v>
      </c>
      <c r="E336" s="707">
        <f t="shared" si="365"/>
        <v>1</v>
      </c>
      <c r="F336" s="707">
        <f t="shared" si="365"/>
        <v>3.4482758620689653</v>
      </c>
      <c r="G336" s="708">
        <f t="shared" si="365"/>
        <v>53.380999999999993</v>
      </c>
      <c r="H336" s="708">
        <f t="shared" si="365"/>
        <v>31.14</v>
      </c>
      <c r="I336" s="708">
        <f t="shared" si="365"/>
        <v>0.91510000000000002</v>
      </c>
      <c r="J336" s="708">
        <f t="shared" ref="J336" si="382">J324</f>
        <v>-30.224900000000002</v>
      </c>
      <c r="K336" s="708">
        <f t="shared" ref="K336:L336" si="383">K324</f>
        <v>0</v>
      </c>
      <c r="L336" s="708">
        <f t="shared" si="383"/>
        <v>0.91510000000000002</v>
      </c>
      <c r="M336" s="708">
        <f t="shared" si="357"/>
        <v>2.9386640976236351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</row>
    <row r="337" spans="1:250" s="6" customFormat="1" ht="30.75" thickBot="1" x14ac:dyDescent="0.3">
      <c r="A337" s="13"/>
      <c r="B337" s="288" t="s">
        <v>123</v>
      </c>
      <c r="C337" s="709">
        <f t="shared" si="365"/>
        <v>840</v>
      </c>
      <c r="D337" s="709">
        <f t="shared" si="365"/>
        <v>490</v>
      </c>
      <c r="E337" s="709">
        <f t="shared" si="365"/>
        <v>763</v>
      </c>
      <c r="F337" s="709">
        <f t="shared" si="365"/>
        <v>155.71428571428572</v>
      </c>
      <c r="G337" s="710">
        <f t="shared" si="365"/>
        <v>817.50480000000005</v>
      </c>
      <c r="H337" s="710">
        <f t="shared" si="365"/>
        <v>476.88</v>
      </c>
      <c r="I337" s="710">
        <f t="shared" si="365"/>
        <v>742.56686000000002</v>
      </c>
      <c r="J337" s="710">
        <f t="shared" ref="J337" si="384">J325</f>
        <v>265.68686000000002</v>
      </c>
      <c r="K337" s="710">
        <f t="shared" ref="K337:L337" si="385">K325</f>
        <v>-9.731999999999999E-2</v>
      </c>
      <c r="L337" s="710">
        <f t="shared" si="385"/>
        <v>742.46954000000005</v>
      </c>
      <c r="M337" s="710">
        <f>I337/H337*100</f>
        <v>155.71356735447074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</row>
    <row r="338" spans="1:250" ht="15.75" thickBot="1" x14ac:dyDescent="0.3">
      <c r="A338" s="13">
        <v>1</v>
      </c>
      <c r="B338" s="289" t="s">
        <v>107</v>
      </c>
      <c r="C338" s="711">
        <f t="shared" si="365"/>
        <v>0</v>
      </c>
      <c r="D338" s="711">
        <f t="shared" si="365"/>
        <v>0</v>
      </c>
      <c r="E338" s="711">
        <f t="shared" si="365"/>
        <v>0</v>
      </c>
      <c r="F338" s="711">
        <f t="shared" si="365"/>
        <v>0</v>
      </c>
      <c r="G338" s="712">
        <f t="shared" si="365"/>
        <v>3440.9663800000003</v>
      </c>
      <c r="H338" s="712">
        <f t="shared" si="365"/>
        <v>2007.23</v>
      </c>
      <c r="I338" s="712">
        <f t="shared" si="365"/>
        <v>1093.5437400000001</v>
      </c>
      <c r="J338" s="712">
        <f t="shared" ref="J338" si="386">J326</f>
        <v>-913.68625999999995</v>
      </c>
      <c r="K338" s="712">
        <f t="shared" ref="K338:L338" si="387">K326</f>
        <v>-40.632230000000007</v>
      </c>
      <c r="L338" s="712">
        <f t="shared" si="387"/>
        <v>1052.9115099999999</v>
      </c>
      <c r="M338" s="712">
        <f>M326</f>
        <v>54.480240929041521</v>
      </c>
    </row>
    <row r="339" spans="1:250" s="97" customFormat="1" x14ac:dyDescent="0.25">
      <c r="N339" s="102"/>
      <c r="O339" s="102"/>
      <c r="P339" s="102"/>
      <c r="Q339" s="102"/>
      <c r="R339" s="102"/>
      <c r="S339" s="102"/>
      <c r="T339" s="102"/>
      <c r="U339" s="102"/>
      <c r="V339" s="102"/>
      <c r="W339" s="102"/>
      <c r="X339" s="102"/>
      <c r="Y339" s="102"/>
      <c r="Z339" s="102"/>
      <c r="AA339" s="102"/>
      <c r="AB339" s="102"/>
      <c r="AC339" s="102"/>
      <c r="AD339" s="102"/>
      <c r="AE339" s="102"/>
      <c r="AF339" s="102"/>
      <c r="AG339" s="102"/>
      <c r="AH339" s="102"/>
      <c r="AI339" s="102"/>
      <c r="AJ339" s="102"/>
      <c r="AK339" s="102"/>
      <c r="AL339" s="102"/>
      <c r="AM339" s="102"/>
      <c r="AN339" s="102"/>
      <c r="AO339" s="102"/>
      <c r="AP339" s="102"/>
      <c r="AQ339" s="102"/>
      <c r="AR339" s="102"/>
      <c r="AS339" s="102"/>
      <c r="AT339" s="102"/>
      <c r="AU339" s="102"/>
      <c r="AV339" s="102"/>
      <c r="AW339" s="102"/>
      <c r="AX339" s="102"/>
      <c r="AY339" s="102"/>
      <c r="AZ339" s="102"/>
      <c r="BA339" s="102"/>
      <c r="BB339" s="102"/>
      <c r="BC339" s="102"/>
      <c r="BD339" s="102"/>
      <c r="BE339" s="102"/>
      <c r="BF339" s="102"/>
      <c r="BG339" s="102"/>
      <c r="BH339" s="102"/>
      <c r="BI339" s="102"/>
      <c r="BJ339" s="102"/>
      <c r="BK339" s="102"/>
      <c r="BL339" s="102"/>
      <c r="BM339" s="102"/>
      <c r="BN339" s="102"/>
      <c r="BO339" s="102"/>
      <c r="BP339" s="102"/>
      <c r="BQ339" s="102"/>
      <c r="BR339" s="102"/>
      <c r="BS339" s="102"/>
      <c r="BT339" s="102"/>
      <c r="BU339" s="102"/>
      <c r="BV339" s="102"/>
      <c r="BW339" s="102"/>
      <c r="BX339" s="102"/>
      <c r="BY339" s="102"/>
      <c r="BZ339" s="102"/>
      <c r="CA339" s="102"/>
      <c r="CB339" s="102"/>
      <c r="CC339" s="102"/>
      <c r="CD339" s="102"/>
      <c r="CE339" s="102"/>
      <c r="CF339" s="102"/>
      <c r="CG339" s="102"/>
      <c r="CH339" s="102"/>
      <c r="CI339" s="102"/>
      <c r="CJ339" s="102"/>
      <c r="CK339" s="102"/>
      <c r="CL339" s="102"/>
      <c r="CM339" s="102"/>
      <c r="CN339" s="102"/>
      <c r="CO339" s="102"/>
      <c r="CP339" s="102"/>
      <c r="CQ339" s="102"/>
      <c r="CR339" s="102"/>
      <c r="CS339" s="102"/>
      <c r="CT339" s="102"/>
      <c r="CU339" s="102"/>
      <c r="CV339" s="102"/>
      <c r="CW339" s="102"/>
      <c r="CX339" s="102"/>
      <c r="CY339" s="102"/>
      <c r="CZ339" s="102"/>
      <c r="DA339" s="102"/>
      <c r="DB339" s="102"/>
      <c r="DC339" s="102"/>
      <c r="DD339" s="102"/>
      <c r="DE339" s="102"/>
      <c r="DF339" s="102"/>
      <c r="DG339" s="102"/>
      <c r="DH339" s="102"/>
      <c r="DI339" s="102"/>
      <c r="DJ339" s="102"/>
      <c r="DK339" s="102"/>
      <c r="DL339" s="102"/>
      <c r="DM339" s="102"/>
      <c r="DN339" s="102"/>
      <c r="DO339" s="102"/>
      <c r="DP339" s="102"/>
      <c r="DQ339" s="102"/>
      <c r="DR339" s="102"/>
      <c r="DS339" s="102"/>
      <c r="DT339" s="102"/>
      <c r="DU339" s="102"/>
      <c r="DV339" s="102"/>
      <c r="DW339" s="102"/>
      <c r="DX339" s="102"/>
      <c r="DY339" s="102"/>
      <c r="DZ339" s="102"/>
      <c r="EA339" s="102"/>
      <c r="EB339" s="102"/>
      <c r="EC339" s="102"/>
      <c r="ED339" s="102"/>
      <c r="EE339" s="102"/>
      <c r="EF339" s="102"/>
      <c r="EG339" s="102"/>
      <c r="EH339" s="102"/>
      <c r="EI339" s="102"/>
      <c r="EJ339" s="102"/>
      <c r="EK339" s="102"/>
      <c r="EL339" s="102"/>
      <c r="EM339" s="102"/>
      <c r="EN339" s="102"/>
      <c r="EO339" s="102"/>
      <c r="EP339" s="102"/>
      <c r="EQ339" s="102"/>
      <c r="ER339" s="102"/>
      <c r="ES339" s="102"/>
      <c r="ET339" s="102"/>
      <c r="EU339" s="102"/>
      <c r="EV339" s="102"/>
      <c r="EW339" s="102"/>
      <c r="EX339" s="102"/>
      <c r="EY339" s="102"/>
      <c r="EZ339" s="102"/>
      <c r="FA339" s="102"/>
      <c r="FB339" s="102"/>
      <c r="FC339" s="102"/>
      <c r="FD339" s="102"/>
      <c r="FE339" s="102"/>
      <c r="FF339" s="102"/>
      <c r="FG339" s="102"/>
      <c r="FH339" s="102"/>
      <c r="FI339" s="102"/>
      <c r="FJ339" s="102"/>
      <c r="FK339" s="102"/>
      <c r="FL339" s="102"/>
      <c r="FM339" s="102"/>
      <c r="FN339" s="102"/>
      <c r="FO339" s="102"/>
      <c r="FP339" s="102"/>
      <c r="FQ339" s="102"/>
      <c r="FR339" s="102"/>
      <c r="FS339" s="102"/>
      <c r="FT339" s="102"/>
      <c r="FU339" s="102"/>
      <c r="FV339" s="102"/>
      <c r="FW339" s="102"/>
      <c r="FX339" s="102"/>
      <c r="FY339" s="102"/>
      <c r="FZ339" s="102"/>
      <c r="GA339" s="102"/>
      <c r="GB339" s="102"/>
      <c r="GC339" s="102"/>
      <c r="GD339" s="102"/>
      <c r="GE339" s="102"/>
      <c r="GF339" s="102"/>
      <c r="GG339" s="102"/>
      <c r="GH339" s="102"/>
      <c r="GI339" s="102"/>
      <c r="GJ339" s="102"/>
      <c r="GK339" s="102"/>
      <c r="GL339" s="102"/>
      <c r="GM339" s="102"/>
      <c r="GN339" s="102"/>
      <c r="GO339" s="102"/>
      <c r="GP339" s="102"/>
      <c r="GQ339" s="102"/>
      <c r="GR339" s="102"/>
      <c r="GS339" s="102"/>
      <c r="GT339" s="102"/>
      <c r="GU339" s="102"/>
      <c r="GV339" s="102"/>
      <c r="GW339" s="102"/>
      <c r="GX339" s="102"/>
      <c r="GY339" s="102"/>
      <c r="GZ339" s="102"/>
      <c r="HA339" s="102"/>
      <c r="HB339" s="102"/>
      <c r="HC339" s="102"/>
      <c r="HD339" s="102"/>
      <c r="HE339" s="102"/>
      <c r="HF339" s="102"/>
      <c r="HG339" s="102"/>
      <c r="HH339" s="102"/>
      <c r="HI339" s="102"/>
      <c r="HJ339" s="102"/>
      <c r="HK339" s="102"/>
      <c r="HL339" s="102"/>
      <c r="HM339" s="102"/>
      <c r="HN339" s="102"/>
      <c r="HO339" s="102"/>
      <c r="HP339" s="102"/>
      <c r="HQ339" s="102"/>
      <c r="HR339" s="102"/>
      <c r="HS339" s="102"/>
      <c r="HT339" s="102"/>
      <c r="HU339" s="102"/>
      <c r="HV339" s="102"/>
      <c r="HW339" s="102"/>
      <c r="HX339" s="102"/>
      <c r="HY339" s="102"/>
      <c r="HZ339" s="102"/>
      <c r="IA339" s="102"/>
      <c r="IB339" s="102"/>
      <c r="IC339" s="102"/>
      <c r="ID339" s="102"/>
      <c r="IE339" s="102"/>
      <c r="IF339" s="102"/>
      <c r="IG339" s="102"/>
      <c r="IH339" s="102"/>
      <c r="II339" s="102"/>
      <c r="IJ339" s="102"/>
      <c r="IK339" s="102"/>
      <c r="IL339" s="102"/>
      <c r="IM339" s="102"/>
      <c r="IN339" s="102"/>
      <c r="IO339" s="102"/>
      <c r="IP339" s="102"/>
    </row>
    <row r="340" spans="1:250" s="97" customFormat="1" x14ac:dyDescent="0.25">
      <c r="N340" s="102"/>
      <c r="O340" s="102"/>
      <c r="P340" s="102"/>
      <c r="Q340" s="102"/>
      <c r="R340" s="102"/>
      <c r="S340" s="102"/>
      <c r="T340" s="102"/>
      <c r="U340" s="102"/>
      <c r="V340" s="102"/>
      <c r="W340" s="102"/>
      <c r="X340" s="102"/>
      <c r="Y340" s="102"/>
      <c r="Z340" s="102"/>
      <c r="AA340" s="102"/>
      <c r="AB340" s="102"/>
      <c r="AC340" s="102"/>
      <c r="AD340" s="102"/>
      <c r="AE340" s="102"/>
      <c r="AF340" s="102"/>
      <c r="AG340" s="102"/>
      <c r="AH340" s="102"/>
      <c r="AI340" s="102"/>
      <c r="AJ340" s="102"/>
      <c r="AK340" s="102"/>
      <c r="AL340" s="102"/>
      <c r="AM340" s="102"/>
      <c r="AN340" s="102"/>
      <c r="AO340" s="102"/>
      <c r="AP340" s="102"/>
      <c r="AQ340" s="102"/>
      <c r="AR340" s="102"/>
      <c r="AS340" s="102"/>
      <c r="AT340" s="102"/>
      <c r="AU340" s="102"/>
      <c r="AV340" s="102"/>
      <c r="AW340" s="102"/>
      <c r="AX340" s="102"/>
      <c r="AY340" s="102"/>
      <c r="AZ340" s="102"/>
      <c r="BA340" s="102"/>
      <c r="BB340" s="102"/>
      <c r="BC340" s="102"/>
      <c r="BD340" s="102"/>
      <c r="BE340" s="102"/>
      <c r="BF340" s="102"/>
      <c r="BG340" s="102"/>
      <c r="BH340" s="102"/>
      <c r="BI340" s="102"/>
      <c r="BJ340" s="102"/>
      <c r="BK340" s="102"/>
      <c r="BL340" s="102"/>
      <c r="BM340" s="102"/>
      <c r="BN340" s="102"/>
      <c r="BO340" s="102"/>
      <c r="BP340" s="102"/>
      <c r="BQ340" s="102"/>
      <c r="BR340" s="102"/>
      <c r="BS340" s="102"/>
      <c r="BT340" s="102"/>
      <c r="BU340" s="102"/>
      <c r="BV340" s="102"/>
      <c r="BW340" s="102"/>
      <c r="BX340" s="102"/>
      <c r="BY340" s="102"/>
      <c r="BZ340" s="102"/>
      <c r="CA340" s="102"/>
      <c r="CB340" s="102"/>
      <c r="CC340" s="102"/>
      <c r="CD340" s="102"/>
      <c r="CE340" s="102"/>
      <c r="CF340" s="102"/>
      <c r="CG340" s="102"/>
      <c r="CH340" s="102"/>
      <c r="CI340" s="102"/>
      <c r="CJ340" s="102"/>
      <c r="CK340" s="102"/>
      <c r="CL340" s="102"/>
      <c r="CM340" s="102"/>
      <c r="CN340" s="102"/>
      <c r="CO340" s="102"/>
      <c r="CP340" s="102"/>
      <c r="CQ340" s="102"/>
      <c r="CR340" s="102"/>
      <c r="CS340" s="102"/>
      <c r="CT340" s="102"/>
      <c r="CU340" s="102"/>
      <c r="CV340" s="102"/>
      <c r="CW340" s="102"/>
      <c r="CX340" s="102"/>
      <c r="CY340" s="102"/>
      <c r="CZ340" s="102"/>
      <c r="DA340" s="102"/>
      <c r="DB340" s="102"/>
      <c r="DC340" s="102"/>
      <c r="DD340" s="102"/>
      <c r="DE340" s="102"/>
      <c r="DF340" s="102"/>
      <c r="DG340" s="102"/>
      <c r="DH340" s="102"/>
      <c r="DI340" s="102"/>
      <c r="DJ340" s="102"/>
      <c r="DK340" s="102"/>
      <c r="DL340" s="102"/>
      <c r="DM340" s="102"/>
      <c r="DN340" s="102"/>
      <c r="DO340" s="102"/>
      <c r="DP340" s="102"/>
      <c r="DQ340" s="102"/>
      <c r="DR340" s="102"/>
      <c r="DS340" s="102"/>
      <c r="DT340" s="102"/>
      <c r="DU340" s="102"/>
      <c r="DV340" s="102"/>
      <c r="DW340" s="102"/>
      <c r="DX340" s="102"/>
      <c r="DY340" s="102"/>
      <c r="DZ340" s="102"/>
      <c r="EA340" s="102"/>
      <c r="EB340" s="102"/>
      <c r="EC340" s="102"/>
      <c r="ED340" s="102"/>
      <c r="EE340" s="102"/>
      <c r="EF340" s="102"/>
      <c r="EG340" s="102"/>
      <c r="EH340" s="102"/>
      <c r="EI340" s="102"/>
      <c r="EJ340" s="102"/>
      <c r="EK340" s="102"/>
      <c r="EL340" s="102"/>
      <c r="EM340" s="102"/>
      <c r="EN340" s="102"/>
      <c r="EO340" s="102"/>
      <c r="EP340" s="102"/>
      <c r="EQ340" s="102"/>
      <c r="ER340" s="102"/>
      <c r="ES340" s="102"/>
      <c r="ET340" s="102"/>
      <c r="EU340" s="102"/>
      <c r="EV340" s="102"/>
      <c r="EW340" s="102"/>
      <c r="EX340" s="102"/>
      <c r="EY340" s="102"/>
      <c r="EZ340" s="102"/>
      <c r="FA340" s="102"/>
      <c r="FB340" s="102"/>
      <c r="FC340" s="102"/>
      <c r="FD340" s="102"/>
      <c r="FE340" s="102"/>
      <c r="FF340" s="102"/>
      <c r="FG340" s="102"/>
      <c r="FH340" s="102"/>
      <c r="FI340" s="102"/>
      <c r="FJ340" s="102"/>
      <c r="FK340" s="102"/>
      <c r="FL340" s="102"/>
      <c r="FM340" s="102"/>
      <c r="FN340" s="102"/>
      <c r="FO340" s="102"/>
      <c r="FP340" s="102"/>
      <c r="FQ340" s="102"/>
      <c r="FR340" s="102"/>
      <c r="FS340" s="102"/>
      <c r="FT340" s="102"/>
      <c r="FU340" s="102"/>
      <c r="FV340" s="102"/>
      <c r="FW340" s="102"/>
      <c r="FX340" s="102"/>
      <c r="FY340" s="102"/>
      <c r="FZ340" s="102"/>
      <c r="GA340" s="102"/>
      <c r="GB340" s="102"/>
      <c r="GC340" s="102"/>
      <c r="GD340" s="102"/>
      <c r="GE340" s="102"/>
      <c r="GF340" s="102"/>
      <c r="GG340" s="102"/>
      <c r="GH340" s="102"/>
      <c r="GI340" s="102"/>
      <c r="GJ340" s="102"/>
      <c r="GK340" s="102"/>
      <c r="GL340" s="102"/>
      <c r="GM340" s="102"/>
      <c r="GN340" s="102"/>
      <c r="GO340" s="102"/>
      <c r="GP340" s="102"/>
      <c r="GQ340" s="102"/>
      <c r="GR340" s="102"/>
      <c r="GS340" s="102"/>
      <c r="GT340" s="102"/>
      <c r="GU340" s="102"/>
      <c r="GV340" s="102"/>
      <c r="GW340" s="102"/>
      <c r="GX340" s="102"/>
      <c r="GY340" s="102"/>
      <c r="GZ340" s="102"/>
      <c r="HA340" s="102"/>
      <c r="HB340" s="102"/>
      <c r="HC340" s="102"/>
      <c r="HD340" s="102"/>
      <c r="HE340" s="102"/>
      <c r="HF340" s="102"/>
      <c r="HG340" s="102"/>
      <c r="HH340" s="102"/>
      <c r="HI340" s="102"/>
      <c r="HJ340" s="102"/>
      <c r="HK340" s="102"/>
      <c r="HL340" s="102"/>
      <c r="HM340" s="102"/>
      <c r="HN340" s="102"/>
      <c r="HO340" s="102"/>
      <c r="HP340" s="102"/>
      <c r="HQ340" s="102"/>
      <c r="HR340" s="102"/>
      <c r="HS340" s="102"/>
      <c r="HT340" s="102"/>
      <c r="HU340" s="102"/>
      <c r="HV340" s="102"/>
      <c r="HW340" s="102"/>
      <c r="HX340" s="102"/>
      <c r="HY340" s="102"/>
      <c r="HZ340" s="102"/>
      <c r="IA340" s="102"/>
      <c r="IB340" s="102"/>
      <c r="IC340" s="102"/>
      <c r="ID340" s="102"/>
      <c r="IE340" s="102"/>
      <c r="IF340" s="102"/>
      <c r="IG340" s="102"/>
      <c r="IH340" s="102"/>
      <c r="II340" s="102"/>
      <c r="IJ340" s="102"/>
      <c r="IK340" s="102"/>
      <c r="IL340" s="102"/>
      <c r="IM340" s="102"/>
      <c r="IN340" s="102"/>
      <c r="IO340" s="102"/>
      <c r="IP340" s="102"/>
    </row>
    <row r="341" spans="1:250" s="97" customFormat="1" x14ac:dyDescent="0.25">
      <c r="N341" s="102"/>
      <c r="O341" s="102"/>
      <c r="P341" s="102"/>
      <c r="Q341" s="102"/>
      <c r="R341" s="102"/>
      <c r="S341" s="102"/>
      <c r="T341" s="102"/>
      <c r="U341" s="102"/>
      <c r="V341" s="102"/>
      <c r="W341" s="102"/>
      <c r="X341" s="102"/>
      <c r="Y341" s="102"/>
      <c r="Z341" s="102"/>
      <c r="AA341" s="102"/>
      <c r="AB341" s="102"/>
      <c r="AC341" s="102"/>
      <c r="AD341" s="102"/>
      <c r="AE341" s="102"/>
      <c r="AF341" s="102"/>
      <c r="AG341" s="102"/>
      <c r="AH341" s="102"/>
      <c r="AI341" s="102"/>
      <c r="AJ341" s="102"/>
      <c r="AK341" s="102"/>
      <c r="AL341" s="102"/>
      <c r="AM341" s="102"/>
      <c r="AN341" s="102"/>
      <c r="AO341" s="102"/>
      <c r="AP341" s="102"/>
      <c r="AQ341" s="102"/>
      <c r="AR341" s="102"/>
      <c r="AS341" s="102"/>
      <c r="AT341" s="102"/>
      <c r="AU341" s="102"/>
      <c r="AV341" s="102"/>
      <c r="AW341" s="102"/>
      <c r="AX341" s="102"/>
      <c r="AY341" s="102"/>
      <c r="AZ341" s="102"/>
      <c r="BA341" s="102"/>
      <c r="BB341" s="102"/>
      <c r="BC341" s="102"/>
      <c r="BD341" s="102"/>
      <c r="BE341" s="102"/>
      <c r="BF341" s="102"/>
      <c r="BG341" s="102"/>
      <c r="BH341" s="102"/>
      <c r="BI341" s="102"/>
      <c r="BJ341" s="102"/>
      <c r="BK341" s="102"/>
      <c r="BL341" s="102"/>
      <c r="BM341" s="102"/>
      <c r="BN341" s="102"/>
      <c r="BO341" s="102"/>
      <c r="BP341" s="102"/>
      <c r="BQ341" s="102"/>
      <c r="BR341" s="102"/>
      <c r="BS341" s="102"/>
      <c r="BT341" s="102"/>
      <c r="BU341" s="102"/>
      <c r="BV341" s="102"/>
      <c r="BW341" s="102"/>
      <c r="BX341" s="102"/>
      <c r="BY341" s="102"/>
      <c r="BZ341" s="102"/>
      <c r="CA341" s="102"/>
      <c r="CB341" s="102"/>
      <c r="CC341" s="102"/>
      <c r="CD341" s="102"/>
      <c r="CE341" s="102"/>
      <c r="CF341" s="102"/>
      <c r="CG341" s="102"/>
      <c r="CH341" s="102"/>
      <c r="CI341" s="102"/>
      <c r="CJ341" s="102"/>
      <c r="CK341" s="102"/>
      <c r="CL341" s="102"/>
      <c r="CM341" s="102"/>
      <c r="CN341" s="102"/>
      <c r="CO341" s="102"/>
      <c r="CP341" s="102"/>
      <c r="CQ341" s="102"/>
      <c r="CR341" s="102"/>
      <c r="CS341" s="102"/>
      <c r="CT341" s="102"/>
      <c r="CU341" s="102"/>
      <c r="CV341" s="102"/>
      <c r="CW341" s="102"/>
      <c r="CX341" s="102"/>
      <c r="CY341" s="102"/>
      <c r="CZ341" s="102"/>
      <c r="DA341" s="102"/>
      <c r="DB341" s="102"/>
      <c r="DC341" s="102"/>
      <c r="DD341" s="102"/>
      <c r="DE341" s="102"/>
      <c r="DF341" s="102"/>
      <c r="DG341" s="102"/>
      <c r="DH341" s="102"/>
      <c r="DI341" s="102"/>
      <c r="DJ341" s="102"/>
      <c r="DK341" s="102"/>
      <c r="DL341" s="102"/>
      <c r="DM341" s="102"/>
      <c r="DN341" s="102"/>
      <c r="DO341" s="102"/>
      <c r="DP341" s="102"/>
      <c r="DQ341" s="102"/>
      <c r="DR341" s="102"/>
      <c r="DS341" s="102"/>
      <c r="DT341" s="102"/>
      <c r="DU341" s="102"/>
      <c r="DV341" s="102"/>
      <c r="DW341" s="102"/>
      <c r="DX341" s="102"/>
      <c r="DY341" s="102"/>
      <c r="DZ341" s="102"/>
      <c r="EA341" s="102"/>
      <c r="EB341" s="102"/>
      <c r="EC341" s="102"/>
      <c r="ED341" s="102"/>
      <c r="EE341" s="102"/>
      <c r="EF341" s="102"/>
      <c r="EG341" s="102"/>
      <c r="EH341" s="102"/>
      <c r="EI341" s="102"/>
      <c r="EJ341" s="102"/>
      <c r="EK341" s="102"/>
      <c r="EL341" s="102"/>
      <c r="EM341" s="102"/>
      <c r="EN341" s="102"/>
      <c r="EO341" s="102"/>
      <c r="EP341" s="102"/>
      <c r="EQ341" s="102"/>
      <c r="ER341" s="102"/>
      <c r="ES341" s="102"/>
      <c r="ET341" s="102"/>
      <c r="EU341" s="102"/>
      <c r="EV341" s="102"/>
      <c r="EW341" s="102"/>
      <c r="EX341" s="102"/>
      <c r="EY341" s="102"/>
      <c r="EZ341" s="102"/>
      <c r="FA341" s="102"/>
      <c r="FB341" s="102"/>
      <c r="FC341" s="102"/>
      <c r="FD341" s="102"/>
      <c r="FE341" s="102"/>
      <c r="FF341" s="102"/>
      <c r="FG341" s="102"/>
      <c r="FH341" s="102"/>
      <c r="FI341" s="102"/>
      <c r="FJ341" s="102"/>
      <c r="FK341" s="102"/>
      <c r="FL341" s="102"/>
      <c r="FM341" s="102"/>
      <c r="FN341" s="102"/>
      <c r="FO341" s="102"/>
      <c r="FP341" s="102"/>
      <c r="FQ341" s="102"/>
      <c r="FR341" s="102"/>
      <c r="FS341" s="102"/>
      <c r="FT341" s="102"/>
      <c r="FU341" s="102"/>
      <c r="FV341" s="102"/>
      <c r="FW341" s="102"/>
      <c r="FX341" s="102"/>
      <c r="FY341" s="102"/>
      <c r="FZ341" s="102"/>
      <c r="GA341" s="102"/>
      <c r="GB341" s="102"/>
      <c r="GC341" s="102"/>
      <c r="GD341" s="102"/>
      <c r="GE341" s="102"/>
      <c r="GF341" s="102"/>
      <c r="GG341" s="102"/>
      <c r="GH341" s="102"/>
      <c r="GI341" s="102"/>
      <c r="GJ341" s="102"/>
      <c r="GK341" s="102"/>
      <c r="GL341" s="102"/>
      <c r="GM341" s="102"/>
      <c r="GN341" s="102"/>
      <c r="GO341" s="102"/>
      <c r="GP341" s="102"/>
      <c r="GQ341" s="102"/>
      <c r="GR341" s="102"/>
      <c r="GS341" s="102"/>
      <c r="GT341" s="102"/>
      <c r="GU341" s="102"/>
      <c r="GV341" s="102"/>
      <c r="GW341" s="102"/>
      <c r="GX341" s="102"/>
      <c r="GY341" s="102"/>
      <c r="GZ341" s="102"/>
      <c r="HA341" s="102"/>
      <c r="HB341" s="102"/>
      <c r="HC341" s="102"/>
      <c r="HD341" s="102"/>
      <c r="HE341" s="102"/>
      <c r="HF341" s="102"/>
      <c r="HG341" s="102"/>
      <c r="HH341" s="102"/>
      <c r="HI341" s="102"/>
      <c r="HJ341" s="102"/>
      <c r="HK341" s="102"/>
      <c r="HL341" s="102"/>
      <c r="HM341" s="102"/>
      <c r="HN341" s="102"/>
      <c r="HO341" s="102"/>
      <c r="HP341" s="102"/>
      <c r="HQ341" s="102"/>
      <c r="HR341" s="102"/>
      <c r="HS341" s="102"/>
      <c r="HT341" s="102"/>
      <c r="HU341" s="102"/>
      <c r="HV341" s="102"/>
      <c r="HW341" s="102"/>
      <c r="HX341" s="102"/>
      <c r="HY341" s="102"/>
      <c r="HZ341" s="102"/>
      <c r="IA341" s="102"/>
      <c r="IB341" s="102"/>
      <c r="IC341" s="102"/>
      <c r="ID341" s="102"/>
      <c r="IE341" s="102"/>
      <c r="IF341" s="102"/>
      <c r="IG341" s="102"/>
      <c r="IH341" s="102"/>
      <c r="II341" s="102"/>
      <c r="IJ341" s="102"/>
      <c r="IK341" s="102"/>
      <c r="IL341" s="102"/>
      <c r="IM341" s="102"/>
      <c r="IN341" s="102"/>
      <c r="IO341" s="102"/>
      <c r="IP341" s="102"/>
    </row>
  </sheetData>
  <autoFilter ref="B7:M338"/>
  <mergeCells count="4">
    <mergeCell ref="C5:F5"/>
    <mergeCell ref="G5:M5"/>
    <mergeCell ref="B1:M1"/>
    <mergeCell ref="B2:M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Y32"/>
  <sheetViews>
    <sheetView zoomScale="80" zoomScaleNormal="8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P11" sqref="P11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1" width="12.140625" style="97" customWidth="1"/>
    <col min="12" max="12" width="12.140625" style="5" customWidth="1"/>
    <col min="13" max="13" width="14.7109375" style="5" customWidth="1"/>
    <col min="14" max="16384" width="11.42578125" style="5"/>
  </cols>
  <sheetData>
    <row r="1" spans="1:15" ht="33" customHeight="1" x14ac:dyDescent="0.25">
      <c r="A1" s="750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2019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</row>
    <row r="2" spans="1:15" ht="13.5" hidden="1" customHeight="1" x14ac:dyDescent="0.25">
      <c r="A2" s="96">
        <v>7</v>
      </c>
    </row>
    <row r="3" spans="1:15" ht="15.75" thickBot="1" x14ac:dyDescent="0.3">
      <c r="A3" s="96"/>
    </row>
    <row r="4" spans="1:15" ht="15.75" customHeight="1" thickBot="1" x14ac:dyDescent="0.3">
      <c r="A4" s="26" t="s">
        <v>0</v>
      </c>
      <c r="B4" s="747" t="s">
        <v>102</v>
      </c>
      <c r="C4" s="748"/>
      <c r="D4" s="748"/>
      <c r="E4" s="749"/>
      <c r="F4" s="747" t="s">
        <v>101</v>
      </c>
      <c r="G4" s="748"/>
      <c r="H4" s="748"/>
      <c r="I4" s="748"/>
      <c r="J4" s="748"/>
      <c r="K4" s="748"/>
      <c r="L4" s="749"/>
    </row>
    <row r="5" spans="1:15" ht="75.75" thickBot="1" x14ac:dyDescent="0.3">
      <c r="A5" s="27"/>
      <c r="B5" s="177" t="s">
        <v>128</v>
      </c>
      <c r="C5" s="177" t="str">
        <f>'2 уровень'!D6</f>
        <v>План 7 мес. 2019 г. (законченный случай)</v>
      </c>
      <c r="D5" s="178" t="s">
        <v>103</v>
      </c>
      <c r="E5" s="66" t="s">
        <v>35</v>
      </c>
      <c r="F5" s="206" t="s">
        <v>129</v>
      </c>
      <c r="G5" s="206" t="str">
        <f>'1 уровень'!I6</f>
        <v>План 7 мес. 2019 г. (тыс.руб)</v>
      </c>
      <c r="H5" s="198" t="s">
        <v>104</v>
      </c>
      <c r="I5" s="198" t="s">
        <v>136</v>
      </c>
      <c r="J5" s="198" t="s">
        <v>134</v>
      </c>
      <c r="K5" s="198" t="s">
        <v>135</v>
      </c>
      <c r="L5" s="66" t="s">
        <v>35</v>
      </c>
    </row>
    <row r="6" spans="1:1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3">
        <v>6</v>
      </c>
      <c r="G6" s="313">
        <v>7</v>
      </c>
      <c r="H6" s="313">
        <v>8</v>
      </c>
      <c r="I6" s="313"/>
      <c r="J6" s="313">
        <v>9</v>
      </c>
      <c r="K6" s="313">
        <v>10</v>
      </c>
      <c r="L6" s="37">
        <v>11</v>
      </c>
      <c r="M6" s="51"/>
    </row>
    <row r="7" spans="1:15" s="13" customFormat="1" ht="13.9" customHeight="1" x14ac:dyDescent="0.25">
      <c r="A7" s="20"/>
      <c r="B7" s="14"/>
      <c r="C7" s="14"/>
      <c r="D7" s="14"/>
      <c r="E7" s="14"/>
      <c r="F7" s="14"/>
      <c r="G7" s="15"/>
      <c r="H7" s="114"/>
      <c r="I7" s="114"/>
      <c r="J7" s="114"/>
      <c r="K7" s="114"/>
      <c r="L7" s="15"/>
    </row>
    <row r="8" spans="1:15" ht="35.25" customHeight="1" x14ac:dyDescent="0.25">
      <c r="A8" s="293" t="s">
        <v>56</v>
      </c>
      <c r="B8" s="10"/>
      <c r="C8" s="10">
        <f>C9-C11</f>
        <v>902</v>
      </c>
      <c r="D8" s="10">
        <f>D9-D11</f>
        <v>633</v>
      </c>
      <c r="E8" s="9"/>
      <c r="F8" s="9"/>
      <c r="G8" s="10">
        <f>G9-G11</f>
        <v>2314.96</v>
      </c>
      <c r="H8" s="10">
        <f>H9-H11</f>
        <v>2043.2902000000001</v>
      </c>
      <c r="I8" s="82"/>
      <c r="J8" s="10"/>
      <c r="K8" s="10">
        <f>K9-K11</f>
        <v>1959.52028</v>
      </c>
      <c r="L8" s="9"/>
    </row>
    <row r="9" spans="1:15" s="25" customFormat="1" ht="38.1" customHeight="1" x14ac:dyDescent="0.25">
      <c r="A9" s="78" t="s">
        <v>120</v>
      </c>
      <c r="B9" s="628">
        <f>SUM(B10:B13)</f>
        <v>1978</v>
      </c>
      <c r="C9" s="628">
        <f>SUM(C10:C13)</f>
        <v>1153</v>
      </c>
      <c r="D9" s="392">
        <f>SUM(D10:D13)</f>
        <v>654</v>
      </c>
      <c r="E9" s="392">
        <f t="shared" ref="E9:E19" si="0">D9/C9*100</f>
        <v>56.721595836947088</v>
      </c>
      <c r="F9" s="349">
        <f t="shared" ref="F9:K9" si="1">SUM(F10:F13)</f>
        <v>5200.6135199999999</v>
      </c>
      <c r="G9" s="349">
        <f t="shared" si="1"/>
        <v>3033.69</v>
      </c>
      <c r="H9" s="349">
        <f t="shared" si="1"/>
        <v>2103.9884200000001</v>
      </c>
      <c r="I9" s="349">
        <f t="shared" si="1"/>
        <v>-929.70158000000004</v>
      </c>
      <c r="J9" s="349">
        <f t="shared" si="1"/>
        <v>-91.344049999999996</v>
      </c>
      <c r="K9" s="349">
        <f t="shared" si="1"/>
        <v>2012.64437</v>
      </c>
      <c r="L9" s="392">
        <f t="shared" ref="L9:L19" si="2">H9/G9*100</f>
        <v>69.354100781556454</v>
      </c>
      <c r="M9" s="5"/>
      <c r="N9" s="5"/>
      <c r="O9" s="5"/>
    </row>
    <row r="10" spans="1:15" s="25" customFormat="1" ht="38.1" customHeight="1" x14ac:dyDescent="0.25">
      <c r="A10" s="78" t="s">
        <v>79</v>
      </c>
      <c r="B10" s="628">
        <v>1487</v>
      </c>
      <c r="C10" s="628">
        <f t="shared" ref="C10:C17" si="3">ROUND(B10/12*$A$2,0)</f>
        <v>867</v>
      </c>
      <c r="D10" s="392">
        <v>582</v>
      </c>
      <c r="E10" s="392">
        <f t="shared" si="0"/>
        <v>67.128027681660896</v>
      </c>
      <c r="F10" s="349">
        <v>3366.2</v>
      </c>
      <c r="G10" s="392">
        <f>ROUND(F10/12*$A$2,2)</f>
        <v>1963.62</v>
      </c>
      <c r="H10" s="392">
        <f t="shared" ref="H10:H12" si="4">K10-J10</f>
        <v>1531.33078</v>
      </c>
      <c r="I10" s="392">
        <f t="shared" ref="I10:I20" si="5">H10-G10</f>
        <v>-432.28921999999989</v>
      </c>
      <c r="J10" s="392">
        <v>-83.769919999999999</v>
      </c>
      <c r="K10" s="392">
        <v>1447.56086</v>
      </c>
      <c r="L10" s="392">
        <f t="shared" si="2"/>
        <v>77.985087746101584</v>
      </c>
      <c r="M10" s="5"/>
      <c r="N10" s="5"/>
      <c r="O10" s="5"/>
    </row>
    <row r="11" spans="1:15" s="25" customFormat="1" ht="30" x14ac:dyDescent="0.25">
      <c r="A11" s="78" t="s">
        <v>80</v>
      </c>
      <c r="B11" s="628">
        <v>431</v>
      </c>
      <c r="C11" s="628">
        <f t="shared" si="3"/>
        <v>251</v>
      </c>
      <c r="D11" s="392">
        <v>21</v>
      </c>
      <c r="E11" s="392">
        <f t="shared" si="0"/>
        <v>8.3665338645418323</v>
      </c>
      <c r="F11" s="349">
        <v>1232.1083199999998</v>
      </c>
      <c r="G11" s="392">
        <f t="shared" ref="G11:G13" si="6">ROUND(F11/12*$A$2,2)</f>
        <v>718.73</v>
      </c>
      <c r="H11" s="392">
        <f t="shared" si="4"/>
        <v>60.698220000000006</v>
      </c>
      <c r="I11" s="392">
        <f t="shared" si="5"/>
        <v>-658.03178000000003</v>
      </c>
      <c r="J11" s="392">
        <v>-7.5741300000000003</v>
      </c>
      <c r="K11" s="392">
        <v>53.124090000000002</v>
      </c>
      <c r="L11" s="392">
        <f t="shared" si="2"/>
        <v>8.4452047361317888</v>
      </c>
      <c r="M11" s="5"/>
      <c r="N11" s="5"/>
      <c r="O11" s="5"/>
    </row>
    <row r="12" spans="1:15" s="25" customFormat="1" ht="45" x14ac:dyDescent="0.25">
      <c r="A12" s="78" t="s">
        <v>110</v>
      </c>
      <c r="B12" s="628">
        <v>20</v>
      </c>
      <c r="C12" s="628">
        <f t="shared" si="3"/>
        <v>12</v>
      </c>
      <c r="D12" s="392">
        <v>11</v>
      </c>
      <c r="E12" s="392">
        <f t="shared" si="0"/>
        <v>91.666666666666657</v>
      </c>
      <c r="F12" s="349">
        <v>200.76839999999999</v>
      </c>
      <c r="G12" s="392">
        <f t="shared" si="6"/>
        <v>117.11</v>
      </c>
      <c r="H12" s="392">
        <f t="shared" si="4"/>
        <v>110.42261999999999</v>
      </c>
      <c r="I12" s="392">
        <f t="shared" si="5"/>
        <v>-6.6873800000000045</v>
      </c>
      <c r="J12" s="392">
        <v>0</v>
      </c>
      <c r="K12" s="392">
        <v>110.42261999999999</v>
      </c>
      <c r="L12" s="392">
        <f t="shared" si="2"/>
        <v>94.289659294680206</v>
      </c>
      <c r="M12" s="5"/>
      <c r="N12" s="5"/>
      <c r="O12" s="5"/>
    </row>
    <row r="13" spans="1:15" s="25" customFormat="1" ht="30" x14ac:dyDescent="0.25">
      <c r="A13" s="78" t="s">
        <v>111</v>
      </c>
      <c r="B13" s="628">
        <v>40</v>
      </c>
      <c r="C13" s="628">
        <f t="shared" si="3"/>
        <v>23</v>
      </c>
      <c r="D13" s="392">
        <v>40</v>
      </c>
      <c r="E13" s="392">
        <f t="shared" si="0"/>
        <v>173.91304347826087</v>
      </c>
      <c r="F13" s="349">
        <v>401.53679999999997</v>
      </c>
      <c r="G13" s="392">
        <f t="shared" si="6"/>
        <v>234.23</v>
      </c>
      <c r="H13" s="392">
        <f t="shared" ref="H13:H18" si="7">K13-J13</f>
        <v>401.53679999999997</v>
      </c>
      <c r="I13" s="392">
        <f t="shared" si="5"/>
        <v>167.30679999999998</v>
      </c>
      <c r="J13" s="392">
        <v>0</v>
      </c>
      <c r="K13" s="392">
        <v>401.53679999999997</v>
      </c>
      <c r="L13" s="392">
        <f t="shared" si="2"/>
        <v>171.42842505229902</v>
      </c>
      <c r="M13" s="5"/>
      <c r="N13" s="5"/>
      <c r="O13" s="5"/>
    </row>
    <row r="14" spans="1:15" s="25" customFormat="1" ht="30" x14ac:dyDescent="0.25">
      <c r="A14" s="78" t="s">
        <v>112</v>
      </c>
      <c r="B14" s="628">
        <f>SUM(B15:B17)</f>
        <v>2334</v>
      </c>
      <c r="C14" s="628">
        <f>SUM(C15:C17)</f>
        <v>1362</v>
      </c>
      <c r="D14" s="392">
        <f>SUM(D15:D17)</f>
        <v>667</v>
      </c>
      <c r="E14" s="392">
        <f t="shared" si="0"/>
        <v>48.972099853157118</v>
      </c>
      <c r="F14" s="349">
        <f t="shared" ref="F14:K14" si="8">SUM(F15:F17)</f>
        <v>7212.4338500000013</v>
      </c>
      <c r="G14" s="392">
        <f t="shared" si="8"/>
        <v>4207.2599999999993</v>
      </c>
      <c r="H14" s="392">
        <f t="shared" si="8"/>
        <v>2816.6368199999997</v>
      </c>
      <c r="I14" s="392">
        <f t="shared" si="8"/>
        <v>-1390.6231800000005</v>
      </c>
      <c r="J14" s="392">
        <f t="shared" si="8"/>
        <v>-32.815010000000001</v>
      </c>
      <c r="K14" s="392">
        <f t="shared" si="8"/>
        <v>2783.8218099999999</v>
      </c>
      <c r="L14" s="392">
        <f t="shared" si="2"/>
        <v>66.947058655752201</v>
      </c>
      <c r="M14" s="71"/>
    </row>
    <row r="15" spans="1:15" s="25" customFormat="1" ht="30" x14ac:dyDescent="0.25">
      <c r="A15" s="78" t="s">
        <v>108</v>
      </c>
      <c r="B15" s="392">
        <v>915</v>
      </c>
      <c r="C15" s="628">
        <f t="shared" si="3"/>
        <v>534</v>
      </c>
      <c r="D15" s="392">
        <v>129</v>
      </c>
      <c r="E15" s="392">
        <f t="shared" si="0"/>
        <v>24.157303370786519</v>
      </c>
      <c r="F15" s="349">
        <v>1198.9024999999999</v>
      </c>
      <c r="G15" s="392">
        <f t="shared" ref="G15:G18" si="9">ROUND(F15/12*$A$2,2)</f>
        <v>699.36</v>
      </c>
      <c r="H15" s="392">
        <f t="shared" si="7"/>
        <v>352.45441999999997</v>
      </c>
      <c r="I15" s="349">
        <f t="shared" si="5"/>
        <v>-346.90558000000004</v>
      </c>
      <c r="J15" s="349">
        <v>0</v>
      </c>
      <c r="K15" s="349">
        <v>352.45441999999997</v>
      </c>
      <c r="L15" s="392">
        <f t="shared" si="2"/>
        <v>50.396708419126057</v>
      </c>
      <c r="M15" s="71"/>
    </row>
    <row r="16" spans="1:15" s="25" customFormat="1" ht="60" x14ac:dyDescent="0.25">
      <c r="A16" s="78" t="s">
        <v>119</v>
      </c>
      <c r="B16" s="392">
        <v>1328</v>
      </c>
      <c r="C16" s="628">
        <f t="shared" si="3"/>
        <v>775</v>
      </c>
      <c r="D16" s="392">
        <v>526</v>
      </c>
      <c r="E16" s="392">
        <f t="shared" si="0"/>
        <v>67.870967741935488</v>
      </c>
      <c r="F16" s="349">
        <v>5880.8488000000007</v>
      </c>
      <c r="G16" s="392">
        <f t="shared" si="9"/>
        <v>3430.5</v>
      </c>
      <c r="H16" s="392">
        <f t="shared" si="7"/>
        <v>2447.3838399999995</v>
      </c>
      <c r="I16" s="392">
        <f t="shared" si="5"/>
        <v>-983.11616000000049</v>
      </c>
      <c r="J16" s="392">
        <v>-32.815010000000001</v>
      </c>
      <c r="K16" s="392">
        <v>2414.5688299999997</v>
      </c>
      <c r="L16" s="392">
        <f t="shared" si="2"/>
        <v>71.341898848564327</v>
      </c>
      <c r="M16" s="71"/>
    </row>
    <row r="17" spans="1:207" s="25" customFormat="1" ht="45" x14ac:dyDescent="0.25">
      <c r="A17" s="78" t="s">
        <v>109</v>
      </c>
      <c r="B17" s="392">
        <v>91</v>
      </c>
      <c r="C17" s="628">
        <f t="shared" si="3"/>
        <v>53</v>
      </c>
      <c r="D17" s="392">
        <v>12</v>
      </c>
      <c r="E17" s="392">
        <f t="shared" si="0"/>
        <v>22.641509433962266</v>
      </c>
      <c r="F17" s="349">
        <v>132.68254999999999</v>
      </c>
      <c r="G17" s="392">
        <f t="shared" si="9"/>
        <v>77.400000000000006</v>
      </c>
      <c r="H17" s="392">
        <f t="shared" si="7"/>
        <v>16.798560000000002</v>
      </c>
      <c r="I17" s="392">
        <f t="shared" si="5"/>
        <v>-60.601440000000004</v>
      </c>
      <c r="J17" s="392">
        <v>0</v>
      </c>
      <c r="K17" s="392">
        <v>16.798560000000002</v>
      </c>
      <c r="L17" s="392">
        <f t="shared" si="2"/>
        <v>21.70356589147287</v>
      </c>
      <c r="M17" s="71"/>
    </row>
    <row r="18" spans="1:207" s="25" customFormat="1" ht="38.1" customHeight="1" thickBot="1" x14ac:dyDescent="0.3">
      <c r="A18" s="294" t="s">
        <v>123</v>
      </c>
      <c r="B18" s="394">
        <v>5000</v>
      </c>
      <c r="C18" s="719">
        <f>ROUND(B18/12*$A$2,0)</f>
        <v>2917</v>
      </c>
      <c r="D18" s="394">
        <v>3636</v>
      </c>
      <c r="E18" s="394">
        <f t="shared" si="0"/>
        <v>124.64861158724719</v>
      </c>
      <c r="F18" s="349">
        <v>7444</v>
      </c>
      <c r="G18" s="392">
        <f t="shared" si="9"/>
        <v>4342.33</v>
      </c>
      <c r="H18" s="392">
        <f t="shared" si="7"/>
        <v>5413.2767999999987</v>
      </c>
      <c r="I18" s="394">
        <f t="shared" si="5"/>
        <v>1070.9467999999988</v>
      </c>
      <c r="J18" s="394">
        <v>0</v>
      </c>
      <c r="K18" s="394">
        <v>5413.2767999999987</v>
      </c>
      <c r="L18" s="394">
        <f>H18/G18*100</f>
        <v>124.66295283868337</v>
      </c>
      <c r="M18" s="71"/>
    </row>
    <row r="19" spans="1:207" s="8" customFormat="1" ht="27" customHeight="1" thickBot="1" x14ac:dyDescent="0.3">
      <c r="A19" s="124" t="s">
        <v>3</v>
      </c>
      <c r="B19" s="450">
        <f>B14+B9</f>
        <v>4312</v>
      </c>
      <c r="C19" s="450">
        <f>C14+C9</f>
        <v>2515</v>
      </c>
      <c r="D19" s="450">
        <f>D14+D9</f>
        <v>1321</v>
      </c>
      <c r="E19" s="450">
        <f t="shared" si="0"/>
        <v>52.524850894632202</v>
      </c>
      <c r="F19" s="553">
        <f t="shared" ref="F19:K19" si="10">F14+F9+F18</f>
        <v>19857.04737</v>
      </c>
      <c r="G19" s="553">
        <f t="shared" si="10"/>
        <v>11583.279999999999</v>
      </c>
      <c r="H19" s="553">
        <f t="shared" si="10"/>
        <v>10333.902039999997</v>
      </c>
      <c r="I19" s="553">
        <f t="shared" si="10"/>
        <v>-1249.3779600000016</v>
      </c>
      <c r="J19" s="553">
        <f t="shared" si="10"/>
        <v>-124.15906</v>
      </c>
      <c r="K19" s="553">
        <f t="shared" si="10"/>
        <v>10209.742979999999</v>
      </c>
      <c r="L19" s="450">
        <f t="shared" si="2"/>
        <v>89.213953560649472</v>
      </c>
      <c r="M19" s="71"/>
      <c r="N19" s="25"/>
    </row>
    <row r="20" spans="1:207" x14ac:dyDescent="0.25">
      <c r="A20" s="292" t="s">
        <v>12</v>
      </c>
      <c r="B20" s="720"/>
      <c r="C20" s="720"/>
      <c r="D20" s="720"/>
      <c r="E20" s="720"/>
      <c r="F20" s="721"/>
      <c r="G20" s="721"/>
      <c r="H20" s="722"/>
      <c r="I20" s="722">
        <f t="shared" si="5"/>
        <v>0</v>
      </c>
      <c r="J20" s="722"/>
      <c r="K20" s="722"/>
      <c r="L20" s="721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</row>
    <row r="21" spans="1:207" s="6" customFormat="1" ht="30" x14ac:dyDescent="0.25">
      <c r="A21" s="147" t="s">
        <v>120</v>
      </c>
      <c r="B21" s="723">
        <f t="shared" ref="B21:F29" si="11">B9</f>
        <v>1978</v>
      </c>
      <c r="C21" s="723">
        <f t="shared" si="11"/>
        <v>1153</v>
      </c>
      <c r="D21" s="723">
        <f t="shared" si="11"/>
        <v>654</v>
      </c>
      <c r="E21" s="723">
        <f t="shared" si="11"/>
        <v>56.721595836947088</v>
      </c>
      <c r="F21" s="723">
        <f t="shared" si="11"/>
        <v>5200.6135199999999</v>
      </c>
      <c r="G21" s="723">
        <f t="shared" ref="G21:L26" si="12">G9</f>
        <v>3033.69</v>
      </c>
      <c r="H21" s="723">
        <f t="shared" si="12"/>
        <v>2103.9884200000001</v>
      </c>
      <c r="I21" s="723">
        <f t="shared" ref="I21" si="13">I9</f>
        <v>-929.70158000000004</v>
      </c>
      <c r="J21" s="723">
        <f t="shared" ref="J21:K21" si="14">J9</f>
        <v>-91.344049999999996</v>
      </c>
      <c r="K21" s="723">
        <f t="shared" si="14"/>
        <v>2012.64437</v>
      </c>
      <c r="L21" s="723">
        <f t="shared" si="12"/>
        <v>69.354100781556454</v>
      </c>
    </row>
    <row r="22" spans="1:207" s="6" customFormat="1" ht="30" x14ac:dyDescent="0.25">
      <c r="A22" s="148" t="s">
        <v>79</v>
      </c>
      <c r="B22" s="723">
        <f t="shared" si="11"/>
        <v>1487</v>
      </c>
      <c r="C22" s="723">
        <f t="shared" si="11"/>
        <v>867</v>
      </c>
      <c r="D22" s="723">
        <f t="shared" si="11"/>
        <v>582</v>
      </c>
      <c r="E22" s="723">
        <f t="shared" si="11"/>
        <v>67.128027681660896</v>
      </c>
      <c r="F22" s="723">
        <f t="shared" si="11"/>
        <v>3366.2</v>
      </c>
      <c r="G22" s="723">
        <f t="shared" si="12"/>
        <v>1963.62</v>
      </c>
      <c r="H22" s="723">
        <f t="shared" si="12"/>
        <v>1531.33078</v>
      </c>
      <c r="I22" s="723">
        <f t="shared" ref="I22" si="15">I10</f>
        <v>-432.28921999999989</v>
      </c>
      <c r="J22" s="723">
        <f t="shared" ref="J22:K22" si="16">J10</f>
        <v>-83.769919999999999</v>
      </c>
      <c r="K22" s="723">
        <f t="shared" si="16"/>
        <v>1447.56086</v>
      </c>
      <c r="L22" s="723">
        <f t="shared" si="12"/>
        <v>77.985087746101584</v>
      </c>
    </row>
    <row r="23" spans="1:207" s="6" customFormat="1" ht="30" x14ac:dyDescent="0.25">
      <c r="A23" s="148" t="s">
        <v>80</v>
      </c>
      <c r="B23" s="723">
        <f t="shared" si="11"/>
        <v>431</v>
      </c>
      <c r="C23" s="723">
        <f t="shared" si="11"/>
        <v>251</v>
      </c>
      <c r="D23" s="723">
        <f t="shared" si="11"/>
        <v>21</v>
      </c>
      <c r="E23" s="723">
        <f t="shared" si="11"/>
        <v>8.3665338645418323</v>
      </c>
      <c r="F23" s="723">
        <f t="shared" si="11"/>
        <v>1232.1083199999998</v>
      </c>
      <c r="G23" s="723">
        <f t="shared" si="12"/>
        <v>718.73</v>
      </c>
      <c r="H23" s="723">
        <f t="shared" si="12"/>
        <v>60.698220000000006</v>
      </c>
      <c r="I23" s="723">
        <f t="shared" ref="I23" si="17">I11</f>
        <v>-658.03178000000003</v>
      </c>
      <c r="J23" s="723">
        <f t="shared" ref="J23:K23" si="18">J11</f>
        <v>-7.5741300000000003</v>
      </c>
      <c r="K23" s="723">
        <f t="shared" si="18"/>
        <v>53.124090000000002</v>
      </c>
      <c r="L23" s="723">
        <f t="shared" si="12"/>
        <v>8.4452047361317888</v>
      </c>
    </row>
    <row r="24" spans="1:207" s="6" customFormat="1" ht="45" x14ac:dyDescent="0.25">
      <c r="A24" s="148" t="s">
        <v>126</v>
      </c>
      <c r="B24" s="723">
        <f t="shared" si="11"/>
        <v>20</v>
      </c>
      <c r="C24" s="723">
        <f t="shared" si="11"/>
        <v>12</v>
      </c>
      <c r="D24" s="723">
        <f t="shared" si="11"/>
        <v>11</v>
      </c>
      <c r="E24" s="723">
        <f t="shared" si="11"/>
        <v>91.666666666666657</v>
      </c>
      <c r="F24" s="723">
        <f t="shared" si="11"/>
        <v>200.76839999999999</v>
      </c>
      <c r="G24" s="723">
        <f t="shared" si="12"/>
        <v>117.11</v>
      </c>
      <c r="H24" s="723">
        <f t="shared" si="12"/>
        <v>110.42261999999999</v>
      </c>
      <c r="I24" s="723">
        <f t="shared" ref="I24" si="19">I12</f>
        <v>-6.6873800000000045</v>
      </c>
      <c r="J24" s="723">
        <f t="shared" ref="J24:K24" si="20">J12</f>
        <v>0</v>
      </c>
      <c r="K24" s="723">
        <f t="shared" si="20"/>
        <v>110.42261999999999</v>
      </c>
      <c r="L24" s="723">
        <f t="shared" si="12"/>
        <v>94.289659294680206</v>
      </c>
    </row>
    <row r="25" spans="1:207" s="6" customFormat="1" ht="30" x14ac:dyDescent="0.25">
      <c r="A25" s="148" t="s">
        <v>111</v>
      </c>
      <c r="B25" s="723">
        <f t="shared" si="11"/>
        <v>40</v>
      </c>
      <c r="C25" s="723">
        <f t="shared" si="11"/>
        <v>23</v>
      </c>
      <c r="D25" s="723">
        <f t="shared" si="11"/>
        <v>40</v>
      </c>
      <c r="E25" s="723">
        <f t="shared" si="11"/>
        <v>173.91304347826087</v>
      </c>
      <c r="F25" s="723">
        <f t="shared" si="11"/>
        <v>401.53679999999997</v>
      </c>
      <c r="G25" s="723">
        <f t="shared" si="12"/>
        <v>234.23</v>
      </c>
      <c r="H25" s="723">
        <f t="shared" si="12"/>
        <v>401.53679999999997</v>
      </c>
      <c r="I25" s="723">
        <f t="shared" ref="I25" si="21">I13</f>
        <v>167.30679999999998</v>
      </c>
      <c r="J25" s="723">
        <f t="shared" ref="J25:K25" si="22">J13</f>
        <v>0</v>
      </c>
      <c r="K25" s="723">
        <f t="shared" si="22"/>
        <v>401.53679999999997</v>
      </c>
      <c r="L25" s="723">
        <f t="shared" si="12"/>
        <v>171.42842505229902</v>
      </c>
    </row>
    <row r="26" spans="1:207" s="6" customFormat="1" ht="30" x14ac:dyDescent="0.25">
      <c r="A26" s="147" t="s">
        <v>112</v>
      </c>
      <c r="B26" s="723">
        <f t="shared" si="11"/>
        <v>2334</v>
      </c>
      <c r="C26" s="723">
        <f t="shared" si="11"/>
        <v>1362</v>
      </c>
      <c r="D26" s="723">
        <f t="shared" si="11"/>
        <v>667</v>
      </c>
      <c r="E26" s="723">
        <f t="shared" si="11"/>
        <v>48.972099853157118</v>
      </c>
      <c r="F26" s="723">
        <f t="shared" si="11"/>
        <v>7212.4338500000013</v>
      </c>
      <c r="G26" s="723">
        <f t="shared" si="12"/>
        <v>4207.2599999999993</v>
      </c>
      <c r="H26" s="723">
        <f t="shared" si="12"/>
        <v>2816.6368199999997</v>
      </c>
      <c r="I26" s="723">
        <f t="shared" ref="I26" si="23">I14</f>
        <v>-1390.6231800000005</v>
      </c>
      <c r="J26" s="723">
        <f t="shared" ref="J26:K26" si="24">J14</f>
        <v>-32.815010000000001</v>
      </c>
      <c r="K26" s="723">
        <f t="shared" si="24"/>
        <v>2783.8218099999999</v>
      </c>
      <c r="L26" s="723">
        <f t="shared" si="12"/>
        <v>66.947058655752201</v>
      </c>
    </row>
    <row r="27" spans="1:207" s="6" customFormat="1" ht="30" x14ac:dyDescent="0.25">
      <c r="A27" s="148" t="s">
        <v>108</v>
      </c>
      <c r="B27" s="723">
        <f t="shared" si="11"/>
        <v>915</v>
      </c>
      <c r="C27" s="723">
        <f t="shared" si="11"/>
        <v>534</v>
      </c>
      <c r="D27" s="723">
        <f t="shared" si="11"/>
        <v>129</v>
      </c>
      <c r="E27" s="723">
        <f t="shared" si="11"/>
        <v>24.157303370786519</v>
      </c>
      <c r="F27" s="723">
        <f t="shared" si="11"/>
        <v>1198.9024999999999</v>
      </c>
      <c r="G27" s="723">
        <f t="shared" ref="G27:L29" si="25">G15</f>
        <v>699.36</v>
      </c>
      <c r="H27" s="723">
        <f t="shared" si="25"/>
        <v>352.45441999999997</v>
      </c>
      <c r="I27" s="723">
        <f t="shared" ref="I27" si="26">I15</f>
        <v>-346.90558000000004</v>
      </c>
      <c r="J27" s="723">
        <f t="shared" ref="J27:K27" si="27">J15</f>
        <v>0</v>
      </c>
      <c r="K27" s="723">
        <f t="shared" si="27"/>
        <v>352.45441999999997</v>
      </c>
      <c r="L27" s="723">
        <f t="shared" si="25"/>
        <v>50.396708419126057</v>
      </c>
    </row>
    <row r="28" spans="1:207" s="6" customFormat="1" ht="62.25" customHeight="1" x14ac:dyDescent="0.25">
      <c r="A28" s="148" t="s">
        <v>81</v>
      </c>
      <c r="B28" s="723">
        <f t="shared" si="11"/>
        <v>1328</v>
      </c>
      <c r="C28" s="723">
        <f t="shared" si="11"/>
        <v>775</v>
      </c>
      <c r="D28" s="723">
        <f t="shared" si="11"/>
        <v>526</v>
      </c>
      <c r="E28" s="723">
        <f t="shared" si="11"/>
        <v>67.870967741935488</v>
      </c>
      <c r="F28" s="723">
        <f t="shared" si="11"/>
        <v>5880.8488000000007</v>
      </c>
      <c r="G28" s="723">
        <f t="shared" si="25"/>
        <v>3430.5</v>
      </c>
      <c r="H28" s="723">
        <f t="shared" si="25"/>
        <v>2447.3838399999995</v>
      </c>
      <c r="I28" s="723">
        <f t="shared" ref="I28" si="28">I16</f>
        <v>-983.11616000000049</v>
      </c>
      <c r="J28" s="723">
        <f t="shared" ref="J28:K28" si="29">J16</f>
        <v>-32.815010000000001</v>
      </c>
      <c r="K28" s="723">
        <f t="shared" si="29"/>
        <v>2414.5688299999997</v>
      </c>
      <c r="L28" s="723">
        <f t="shared" si="25"/>
        <v>71.341898848564327</v>
      </c>
    </row>
    <row r="29" spans="1:207" s="6" customFormat="1" ht="45" x14ac:dyDescent="0.25">
      <c r="A29" s="148" t="s">
        <v>109</v>
      </c>
      <c r="B29" s="723">
        <f t="shared" si="11"/>
        <v>91</v>
      </c>
      <c r="C29" s="723">
        <f t="shared" si="11"/>
        <v>53</v>
      </c>
      <c r="D29" s="723">
        <f t="shared" si="11"/>
        <v>12</v>
      </c>
      <c r="E29" s="723">
        <f t="shared" si="11"/>
        <v>22.641509433962266</v>
      </c>
      <c r="F29" s="723">
        <f t="shared" si="11"/>
        <v>132.68254999999999</v>
      </c>
      <c r="G29" s="723">
        <f t="shared" si="25"/>
        <v>77.400000000000006</v>
      </c>
      <c r="H29" s="723">
        <f t="shared" si="25"/>
        <v>16.798560000000002</v>
      </c>
      <c r="I29" s="723">
        <f t="shared" ref="I29" si="30">I17</f>
        <v>-60.601440000000004</v>
      </c>
      <c r="J29" s="723">
        <f t="shared" ref="J29:K29" si="31">J17</f>
        <v>0</v>
      </c>
      <c r="K29" s="723">
        <f t="shared" si="31"/>
        <v>16.798560000000002</v>
      </c>
      <c r="L29" s="723">
        <f t="shared" si="25"/>
        <v>21.70356589147287</v>
      </c>
    </row>
    <row r="30" spans="1:207" s="6" customFormat="1" ht="38.1" customHeight="1" x14ac:dyDescent="0.25">
      <c r="A30" s="183" t="s">
        <v>123</v>
      </c>
      <c r="B30" s="723">
        <f t="shared" ref="B30:E30" si="32">B18</f>
        <v>5000</v>
      </c>
      <c r="C30" s="723">
        <f t="shared" si="32"/>
        <v>2917</v>
      </c>
      <c r="D30" s="723">
        <f t="shared" si="32"/>
        <v>3636</v>
      </c>
      <c r="E30" s="723">
        <f t="shared" si="32"/>
        <v>124.64861158724719</v>
      </c>
      <c r="F30" s="723">
        <f t="shared" ref="F30" si="33">F18</f>
        <v>7444</v>
      </c>
      <c r="G30" s="723">
        <f t="shared" ref="G30:L30" si="34">G18</f>
        <v>4342.33</v>
      </c>
      <c r="H30" s="723">
        <f t="shared" si="34"/>
        <v>5413.2767999999987</v>
      </c>
      <c r="I30" s="723">
        <f t="shared" ref="I30" si="35">I18</f>
        <v>1070.9467999999988</v>
      </c>
      <c r="J30" s="723">
        <f t="shared" ref="J30:K30" si="36">J18</f>
        <v>0</v>
      </c>
      <c r="K30" s="723">
        <f t="shared" si="36"/>
        <v>5413.2767999999987</v>
      </c>
      <c r="L30" s="723">
        <f t="shared" si="34"/>
        <v>124.66295283868337</v>
      </c>
    </row>
    <row r="31" spans="1:207" ht="15.75" thickBot="1" x14ac:dyDescent="0.3">
      <c r="A31" s="265" t="s">
        <v>4</v>
      </c>
      <c r="B31" s="724"/>
      <c r="C31" s="724"/>
      <c r="D31" s="724"/>
      <c r="E31" s="724"/>
      <c r="F31" s="724">
        <f t="shared" ref="F31:L31" si="37">F19</f>
        <v>19857.04737</v>
      </c>
      <c r="G31" s="724">
        <f t="shared" si="37"/>
        <v>11583.279999999999</v>
      </c>
      <c r="H31" s="724">
        <f t="shared" si="37"/>
        <v>10333.902039999997</v>
      </c>
      <c r="I31" s="724">
        <f t="shared" ref="I31" si="38">I19</f>
        <v>-1249.3779600000016</v>
      </c>
      <c r="J31" s="724">
        <f t="shared" si="37"/>
        <v>-124.15906</v>
      </c>
      <c r="K31" s="724">
        <f t="shared" si="37"/>
        <v>10209.742979999999</v>
      </c>
      <c r="L31" s="724">
        <f t="shared" si="37"/>
        <v>89.213953560649472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</row>
    <row r="32" spans="1:207" ht="17.25" customHeight="1" x14ac:dyDescent="0.25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</row>
  </sheetData>
  <mergeCells count="3">
    <mergeCell ref="A1:L1"/>
    <mergeCell ref="B4:E4"/>
    <mergeCell ref="F4:L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O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11" sqref="D11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1" width="11.85546875" style="97" customWidth="1"/>
    <col min="12" max="12" width="11.85546875" style="5" customWidth="1"/>
    <col min="13" max="13" width="12.140625" style="5" bestFit="1" customWidth="1"/>
    <col min="14" max="16384" width="9.140625" style="5"/>
  </cols>
  <sheetData>
    <row r="1" spans="1:15" s="43" customFormat="1" ht="35.25" customHeight="1" x14ac:dyDescent="0.25">
      <c r="A1" s="750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2019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</row>
    <row r="2" spans="1:15" hidden="1" x14ac:dyDescent="0.25">
      <c r="A2" s="96">
        <v>7</v>
      </c>
    </row>
    <row r="3" spans="1:15" ht="21" customHeight="1" thickBot="1" x14ac:dyDescent="0.3">
      <c r="A3" s="96"/>
    </row>
    <row r="4" spans="1:15" ht="15.75" customHeight="1" thickBot="1" x14ac:dyDescent="0.3">
      <c r="A4" s="26" t="s">
        <v>0</v>
      </c>
      <c r="B4" s="747" t="s">
        <v>102</v>
      </c>
      <c r="C4" s="748"/>
      <c r="D4" s="748"/>
      <c r="E4" s="749"/>
      <c r="F4" s="747" t="s">
        <v>101</v>
      </c>
      <c r="G4" s="748"/>
      <c r="H4" s="748"/>
      <c r="I4" s="748"/>
      <c r="J4" s="748"/>
      <c r="K4" s="748"/>
      <c r="L4" s="749"/>
    </row>
    <row r="5" spans="1:15" ht="75.75" thickBot="1" x14ac:dyDescent="0.3">
      <c r="A5" s="27"/>
      <c r="B5" s="177" t="s">
        <v>128</v>
      </c>
      <c r="C5" s="177" t="str">
        <f>'2 уровень'!D6</f>
        <v>План 7 мес. 2019 г. (законченный случай)</v>
      </c>
      <c r="D5" s="178" t="s">
        <v>103</v>
      </c>
      <c r="E5" s="66" t="s">
        <v>35</v>
      </c>
      <c r="F5" s="206" t="s">
        <v>129</v>
      </c>
      <c r="G5" s="206" t="str">
        <f>'1 уровень'!I6</f>
        <v>План 7 мес. 2019 г. (тыс.руб)</v>
      </c>
      <c r="H5" s="198" t="s">
        <v>104</v>
      </c>
      <c r="I5" s="198" t="s">
        <v>136</v>
      </c>
      <c r="J5" s="198" t="s">
        <v>134</v>
      </c>
      <c r="K5" s="198" t="s">
        <v>135</v>
      </c>
      <c r="L5" s="66" t="s">
        <v>35</v>
      </c>
    </row>
    <row r="6" spans="1:1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3">
        <v>6</v>
      </c>
      <c r="G6" s="313">
        <v>7</v>
      </c>
      <c r="H6" s="313">
        <v>8</v>
      </c>
      <c r="I6" s="313"/>
      <c r="J6" s="313">
        <v>9</v>
      </c>
      <c r="K6" s="313">
        <v>10</v>
      </c>
      <c r="L6" s="37">
        <v>11</v>
      </c>
      <c r="M6" s="51"/>
    </row>
    <row r="7" spans="1:15" ht="17.25" customHeight="1" x14ac:dyDescent="0.25">
      <c r="A7" s="304"/>
      <c r="B7" s="4"/>
      <c r="C7" s="4"/>
      <c r="D7" s="4"/>
      <c r="E7" s="4"/>
      <c r="F7" s="1"/>
      <c r="G7" s="1"/>
      <c r="H7" s="99"/>
      <c r="I7" s="99"/>
      <c r="J7" s="99"/>
      <c r="K7" s="99"/>
      <c r="L7" s="1"/>
    </row>
    <row r="8" spans="1:15" ht="29.25" x14ac:dyDescent="0.25">
      <c r="A8" s="131" t="s">
        <v>57</v>
      </c>
      <c r="B8" s="9"/>
      <c r="C8" s="9"/>
      <c r="D8" s="9"/>
      <c r="E8" s="9"/>
      <c r="F8" s="11"/>
      <c r="G8" s="11"/>
      <c r="H8" s="92"/>
      <c r="I8" s="92"/>
      <c r="J8" s="92"/>
      <c r="K8" s="92"/>
      <c r="L8" s="11"/>
    </row>
    <row r="9" spans="1:15" s="25" customFormat="1" ht="51.75" customHeight="1" x14ac:dyDescent="0.25">
      <c r="A9" s="140" t="s">
        <v>120</v>
      </c>
      <c r="B9" s="392">
        <f>SUM(B10:B13)</f>
        <v>583</v>
      </c>
      <c r="C9" s="392">
        <f>SUM(C10:C13)</f>
        <v>340</v>
      </c>
      <c r="D9" s="392">
        <f>SUM(D10:D13)</f>
        <v>403</v>
      </c>
      <c r="E9" s="392">
        <f t="shared" ref="E9:E19" si="0">D9/C9*100</f>
        <v>118.52941176470588</v>
      </c>
      <c r="F9" s="349">
        <f t="shared" ref="F9:K9" si="1">SUM(F10:F13)</f>
        <v>1674.7722899999999</v>
      </c>
      <c r="G9" s="349">
        <f t="shared" si="1"/>
        <v>976.94999999999993</v>
      </c>
      <c r="H9" s="349">
        <f t="shared" si="1"/>
        <v>1005.84285</v>
      </c>
      <c r="I9" s="349">
        <f t="shared" si="1"/>
        <v>28.892850000000067</v>
      </c>
      <c r="J9" s="349">
        <f t="shared" si="1"/>
        <v>-81.270629999999997</v>
      </c>
      <c r="K9" s="349">
        <f t="shared" si="1"/>
        <v>924.57222000000002</v>
      </c>
      <c r="L9" s="392">
        <f t="shared" ref="L9:L19" si="2">H9/G9*100</f>
        <v>102.957454322125</v>
      </c>
      <c r="M9" s="51"/>
    </row>
    <row r="10" spans="1:15" s="25" customFormat="1" ht="30" x14ac:dyDescent="0.25">
      <c r="A10" s="47" t="s">
        <v>79</v>
      </c>
      <c r="B10" s="392">
        <v>431</v>
      </c>
      <c r="C10" s="393">
        <f>ROUND(B10/12*$A$2,0)</f>
        <v>251</v>
      </c>
      <c r="D10" s="392">
        <v>251</v>
      </c>
      <c r="E10" s="392">
        <f t="shared" si="0"/>
        <v>100</v>
      </c>
      <c r="F10" s="349">
        <v>1041.3</v>
      </c>
      <c r="G10" s="393">
        <f>ROUND(F10/12*$A$2,2)</f>
        <v>607.42999999999995</v>
      </c>
      <c r="H10" s="392">
        <f t="shared" ref="H10:H18" si="3">K10-J10</f>
        <v>630.12557000000004</v>
      </c>
      <c r="I10" s="392">
        <f t="shared" ref="I10:I20" si="4">H10-G10</f>
        <v>22.695570000000089</v>
      </c>
      <c r="J10" s="392">
        <v>-80.460009999999997</v>
      </c>
      <c r="K10" s="392">
        <v>549.66556000000003</v>
      </c>
      <c r="L10" s="392">
        <f t="shared" si="2"/>
        <v>103.73632681955125</v>
      </c>
      <c r="M10" s="5"/>
      <c r="N10" s="5"/>
      <c r="O10" s="5"/>
    </row>
    <row r="11" spans="1:15" s="25" customFormat="1" ht="38.1" customHeight="1" x14ac:dyDescent="0.25">
      <c r="A11" s="47" t="s">
        <v>80</v>
      </c>
      <c r="B11" s="392">
        <v>111</v>
      </c>
      <c r="C11" s="393">
        <f>ROUND(B11/12*$A$2,0)</f>
        <v>65</v>
      </c>
      <c r="D11" s="392">
        <v>152</v>
      </c>
      <c r="E11" s="392">
        <f t="shared" si="0"/>
        <v>233.84615384615387</v>
      </c>
      <c r="F11" s="349">
        <v>276.34671000000003</v>
      </c>
      <c r="G11" s="393">
        <f t="shared" ref="G11:G13" si="5">ROUND(F11/12*$A$2,2)</f>
        <v>161.19999999999999</v>
      </c>
      <c r="H11" s="392">
        <f t="shared" si="3"/>
        <v>375.71727999999996</v>
      </c>
      <c r="I11" s="392">
        <f t="shared" si="4"/>
        <v>214.51727999999997</v>
      </c>
      <c r="J11" s="392">
        <v>-0.81062000000000001</v>
      </c>
      <c r="K11" s="392">
        <v>374.90665999999999</v>
      </c>
      <c r="L11" s="392">
        <f t="shared" si="2"/>
        <v>233.07523573200993</v>
      </c>
      <c r="M11" s="5"/>
      <c r="N11" s="5"/>
      <c r="O11" s="5"/>
    </row>
    <row r="12" spans="1:15" s="25" customFormat="1" ht="43.5" customHeight="1" x14ac:dyDescent="0.25">
      <c r="A12" s="47" t="s">
        <v>110</v>
      </c>
      <c r="B12" s="392">
        <v>4</v>
      </c>
      <c r="C12" s="393">
        <f>ROUND(B12/12*$A$2,0)</f>
        <v>2</v>
      </c>
      <c r="D12" s="392">
        <v>0</v>
      </c>
      <c r="E12" s="392">
        <f t="shared" si="0"/>
        <v>0</v>
      </c>
      <c r="F12" s="349">
        <v>34.841519999999996</v>
      </c>
      <c r="G12" s="393">
        <f t="shared" si="5"/>
        <v>20.32</v>
      </c>
      <c r="H12" s="392">
        <f t="shared" si="3"/>
        <v>0</v>
      </c>
      <c r="I12" s="392">
        <f t="shared" si="4"/>
        <v>-20.32</v>
      </c>
      <c r="J12" s="392">
        <v>0</v>
      </c>
      <c r="K12" s="392">
        <v>0</v>
      </c>
      <c r="L12" s="392">
        <f t="shared" si="2"/>
        <v>0</v>
      </c>
      <c r="M12" s="5"/>
      <c r="N12" s="5"/>
      <c r="O12" s="5"/>
    </row>
    <row r="13" spans="1:15" s="25" customFormat="1" ht="30" x14ac:dyDescent="0.25">
      <c r="A13" s="47" t="s">
        <v>111</v>
      </c>
      <c r="B13" s="392">
        <v>37</v>
      </c>
      <c r="C13" s="393">
        <f>ROUND(B13/12*$A$2,0)</f>
        <v>22</v>
      </c>
      <c r="D13" s="392">
        <v>0</v>
      </c>
      <c r="E13" s="392">
        <f t="shared" si="0"/>
        <v>0</v>
      </c>
      <c r="F13" s="349">
        <v>322.28406000000001</v>
      </c>
      <c r="G13" s="393">
        <f t="shared" si="5"/>
        <v>188</v>
      </c>
      <c r="H13" s="392">
        <f t="shared" si="3"/>
        <v>0</v>
      </c>
      <c r="I13" s="392">
        <f t="shared" si="4"/>
        <v>-188</v>
      </c>
      <c r="J13" s="392">
        <v>0</v>
      </c>
      <c r="K13" s="392">
        <v>0</v>
      </c>
      <c r="L13" s="392">
        <f t="shared" si="2"/>
        <v>0</v>
      </c>
      <c r="M13" s="5"/>
      <c r="N13" s="5"/>
      <c r="O13" s="5"/>
    </row>
    <row r="14" spans="1:15" s="25" customFormat="1" ht="36" customHeight="1" x14ac:dyDescent="0.25">
      <c r="A14" s="140" t="s">
        <v>112</v>
      </c>
      <c r="B14" s="392">
        <f>SUM(B15:B17)</f>
        <v>900</v>
      </c>
      <c r="C14" s="392">
        <f>SUM(C15:C17)</f>
        <v>525</v>
      </c>
      <c r="D14" s="392">
        <f>SUM(D15:D17)</f>
        <v>511</v>
      </c>
      <c r="E14" s="392">
        <f t="shared" si="0"/>
        <v>97.333333333333343</v>
      </c>
      <c r="F14" s="392">
        <f t="shared" ref="F14:K14" si="6">SUM(F15:F17)</f>
        <v>2469.3310000000001</v>
      </c>
      <c r="G14" s="392">
        <f t="shared" si="6"/>
        <v>1440.45</v>
      </c>
      <c r="H14" s="392">
        <f t="shared" si="6"/>
        <v>1539.4639999999999</v>
      </c>
      <c r="I14" s="392">
        <f t="shared" si="6"/>
        <v>99.013999999999896</v>
      </c>
      <c r="J14" s="392">
        <f t="shared" si="6"/>
        <v>0</v>
      </c>
      <c r="K14" s="392">
        <f t="shared" si="6"/>
        <v>1539.4639999999999</v>
      </c>
      <c r="L14" s="392">
        <f t="shared" si="2"/>
        <v>106.87382415217466</v>
      </c>
      <c r="M14" s="51"/>
    </row>
    <row r="15" spans="1:15" s="25" customFormat="1" ht="30" x14ac:dyDescent="0.25">
      <c r="A15" s="47" t="s">
        <v>108</v>
      </c>
      <c r="B15" s="392">
        <v>300</v>
      </c>
      <c r="C15" s="393">
        <f>ROUND(B15/12*$A$2,0)</f>
        <v>175</v>
      </c>
      <c r="D15" s="392">
        <v>173</v>
      </c>
      <c r="E15" s="392">
        <f t="shared" si="0"/>
        <v>98.857142857142861</v>
      </c>
      <c r="F15" s="349">
        <v>411.56099999999992</v>
      </c>
      <c r="G15" s="393">
        <f t="shared" ref="G15:G18" si="7">ROUND(F15/12*$A$2,2)</f>
        <v>240.08</v>
      </c>
      <c r="H15" s="392">
        <f t="shared" si="3"/>
        <v>402.60511000000002</v>
      </c>
      <c r="I15" s="713">
        <f t="shared" si="4"/>
        <v>162.52511000000001</v>
      </c>
      <c r="J15" s="713">
        <v>0</v>
      </c>
      <c r="K15" s="713">
        <v>402.60511000000002</v>
      </c>
      <c r="L15" s="392">
        <f t="shared" si="2"/>
        <v>167.69623042319225</v>
      </c>
      <c r="M15" s="51"/>
    </row>
    <row r="16" spans="1:15" s="25" customFormat="1" ht="60" x14ac:dyDescent="0.25">
      <c r="A16" s="47" t="s">
        <v>119</v>
      </c>
      <c r="B16" s="392">
        <v>500</v>
      </c>
      <c r="C16" s="393">
        <f t="shared" ref="C16:C18" si="8">ROUND(B16/12*$A$2,0)</f>
        <v>292</v>
      </c>
      <c r="D16" s="392">
        <v>251</v>
      </c>
      <c r="E16" s="392">
        <f t="shared" si="0"/>
        <v>85.958904109589042</v>
      </c>
      <c r="F16" s="349">
        <v>1927.15</v>
      </c>
      <c r="G16" s="393">
        <f t="shared" si="7"/>
        <v>1124.17</v>
      </c>
      <c r="H16" s="392">
        <f t="shared" si="3"/>
        <v>1015.97741</v>
      </c>
      <c r="I16" s="392">
        <f t="shared" si="4"/>
        <v>-108.19259000000011</v>
      </c>
      <c r="J16" s="392">
        <v>0</v>
      </c>
      <c r="K16" s="392">
        <v>1015.97741</v>
      </c>
      <c r="L16" s="392">
        <f t="shared" si="2"/>
        <v>90.375780353505235</v>
      </c>
      <c r="M16" s="51"/>
    </row>
    <row r="17" spans="1:14" s="25" customFormat="1" ht="45" x14ac:dyDescent="0.25">
      <c r="A17" s="47" t="s">
        <v>109</v>
      </c>
      <c r="B17" s="392">
        <v>100</v>
      </c>
      <c r="C17" s="393">
        <f t="shared" si="8"/>
        <v>58</v>
      </c>
      <c r="D17" s="392">
        <v>87</v>
      </c>
      <c r="E17" s="392">
        <f t="shared" si="0"/>
        <v>150</v>
      </c>
      <c r="F17" s="349">
        <v>130.62</v>
      </c>
      <c r="G17" s="393">
        <f t="shared" si="7"/>
        <v>76.2</v>
      </c>
      <c r="H17" s="392">
        <f t="shared" si="3"/>
        <v>120.88148</v>
      </c>
      <c r="I17" s="392">
        <f t="shared" si="4"/>
        <v>44.681479999999993</v>
      </c>
      <c r="J17" s="392">
        <v>0</v>
      </c>
      <c r="K17" s="392">
        <v>120.88148</v>
      </c>
      <c r="L17" s="392">
        <f t="shared" si="2"/>
        <v>158.63711286089236</v>
      </c>
      <c r="M17" s="51"/>
    </row>
    <row r="18" spans="1:14" s="25" customFormat="1" ht="38.1" customHeight="1" thickBot="1" x14ac:dyDescent="0.3">
      <c r="A18" s="285" t="s">
        <v>123</v>
      </c>
      <c r="B18" s="394">
        <v>1900</v>
      </c>
      <c r="C18" s="421">
        <f t="shared" si="8"/>
        <v>1108</v>
      </c>
      <c r="D18" s="394">
        <v>1143</v>
      </c>
      <c r="E18" s="394">
        <f>D18/C18*100</f>
        <v>103.15884476534296</v>
      </c>
      <c r="F18" s="572">
        <v>2454.4960000000001</v>
      </c>
      <c r="G18" s="393">
        <f t="shared" si="7"/>
        <v>1431.79</v>
      </c>
      <c r="H18" s="392">
        <f t="shared" si="3"/>
        <v>1476.5731199999998</v>
      </c>
      <c r="I18" s="394">
        <f t="shared" si="4"/>
        <v>44.783119999999826</v>
      </c>
      <c r="J18" s="394">
        <v>-1.2918399999999999</v>
      </c>
      <c r="K18" s="394">
        <v>1475.2812799999997</v>
      </c>
      <c r="L18" s="394">
        <f>H18/G18*100</f>
        <v>103.12777153074121</v>
      </c>
      <c r="M18" s="51"/>
    </row>
    <row r="19" spans="1:14" s="25" customFormat="1" ht="27" customHeight="1" thickBot="1" x14ac:dyDescent="0.3">
      <c r="A19" s="124" t="s">
        <v>3</v>
      </c>
      <c r="B19" s="450">
        <f>B14+B9</f>
        <v>1483</v>
      </c>
      <c r="C19" s="450">
        <f>C14+C9</f>
        <v>865</v>
      </c>
      <c r="D19" s="450">
        <f>D14+D9</f>
        <v>914</v>
      </c>
      <c r="E19" s="450">
        <f t="shared" si="0"/>
        <v>105.66473988439307</v>
      </c>
      <c r="F19" s="553">
        <f t="shared" ref="F19:K19" si="9">F14+F9+F18</f>
        <v>6598.5992900000001</v>
      </c>
      <c r="G19" s="553">
        <f t="shared" si="9"/>
        <v>3849.19</v>
      </c>
      <c r="H19" s="714">
        <f t="shared" si="9"/>
        <v>4021.87997</v>
      </c>
      <c r="I19" s="714">
        <f t="shared" si="9"/>
        <v>172.68996999999979</v>
      </c>
      <c r="J19" s="714">
        <f t="shared" si="9"/>
        <v>-82.56246999999999</v>
      </c>
      <c r="K19" s="714">
        <f t="shared" si="9"/>
        <v>3939.3174999999997</v>
      </c>
      <c r="L19" s="450">
        <f t="shared" si="2"/>
        <v>104.48639765768901</v>
      </c>
      <c r="M19" s="51"/>
    </row>
    <row r="20" spans="1:14" x14ac:dyDescent="0.25">
      <c r="A20" s="295" t="s">
        <v>12</v>
      </c>
      <c r="B20" s="715"/>
      <c r="C20" s="715"/>
      <c r="D20" s="715"/>
      <c r="E20" s="715"/>
      <c r="F20" s="716"/>
      <c r="G20" s="716"/>
      <c r="H20" s="716"/>
      <c r="I20" s="716">
        <f t="shared" si="4"/>
        <v>0</v>
      </c>
      <c r="J20" s="716"/>
      <c r="K20" s="716"/>
      <c r="L20" s="716"/>
      <c r="M20" s="51"/>
      <c r="N20" s="25"/>
    </row>
    <row r="21" spans="1:14" s="6" customFormat="1" ht="30" x14ac:dyDescent="0.25">
      <c r="A21" s="229" t="s">
        <v>120</v>
      </c>
      <c r="B21" s="717">
        <f t="shared" ref="B21:F29" si="10">B9</f>
        <v>583</v>
      </c>
      <c r="C21" s="717">
        <f t="shared" si="10"/>
        <v>340</v>
      </c>
      <c r="D21" s="717">
        <f t="shared" si="10"/>
        <v>403</v>
      </c>
      <c r="E21" s="717">
        <f t="shared" si="10"/>
        <v>118.52941176470588</v>
      </c>
      <c r="F21" s="717">
        <f t="shared" si="10"/>
        <v>1674.7722899999999</v>
      </c>
      <c r="G21" s="717">
        <f t="shared" ref="G21:L26" si="11">G9</f>
        <v>976.94999999999993</v>
      </c>
      <c r="H21" s="717">
        <f t="shared" si="11"/>
        <v>1005.84285</v>
      </c>
      <c r="I21" s="717">
        <f t="shared" ref="I21" si="12">I9</f>
        <v>28.892850000000067</v>
      </c>
      <c r="J21" s="717">
        <f t="shared" ref="J21:K21" si="13">J9</f>
        <v>-81.270629999999997</v>
      </c>
      <c r="K21" s="717">
        <f t="shared" si="13"/>
        <v>924.57222000000002</v>
      </c>
      <c r="L21" s="717">
        <f t="shared" si="11"/>
        <v>102.957454322125</v>
      </c>
      <c r="M21" s="51"/>
      <c r="N21" s="25"/>
    </row>
    <row r="22" spans="1:14" s="6" customFormat="1" ht="30" x14ac:dyDescent="0.25">
      <c r="A22" s="226" t="s">
        <v>79</v>
      </c>
      <c r="B22" s="717">
        <f t="shared" si="10"/>
        <v>431</v>
      </c>
      <c r="C22" s="717">
        <f t="shared" si="10"/>
        <v>251</v>
      </c>
      <c r="D22" s="717">
        <f t="shared" si="10"/>
        <v>251</v>
      </c>
      <c r="E22" s="717">
        <f t="shared" si="10"/>
        <v>100</v>
      </c>
      <c r="F22" s="717">
        <f t="shared" si="10"/>
        <v>1041.3</v>
      </c>
      <c r="G22" s="717">
        <f t="shared" si="11"/>
        <v>607.42999999999995</v>
      </c>
      <c r="H22" s="717">
        <f t="shared" si="11"/>
        <v>630.12557000000004</v>
      </c>
      <c r="I22" s="717">
        <f t="shared" ref="I22" si="14">I10</f>
        <v>22.695570000000089</v>
      </c>
      <c r="J22" s="717">
        <f t="shared" ref="J22:K22" si="15">J10</f>
        <v>-80.460009999999997</v>
      </c>
      <c r="K22" s="717">
        <f t="shared" si="15"/>
        <v>549.66556000000003</v>
      </c>
      <c r="L22" s="717">
        <f t="shared" si="11"/>
        <v>103.73632681955125</v>
      </c>
      <c r="M22" s="51"/>
      <c r="N22" s="25"/>
    </row>
    <row r="23" spans="1:14" s="6" customFormat="1" ht="30" x14ac:dyDescent="0.25">
      <c r="A23" s="226" t="s">
        <v>80</v>
      </c>
      <c r="B23" s="717">
        <f t="shared" si="10"/>
        <v>111</v>
      </c>
      <c r="C23" s="717">
        <f t="shared" si="10"/>
        <v>65</v>
      </c>
      <c r="D23" s="717">
        <f t="shared" si="10"/>
        <v>152</v>
      </c>
      <c r="E23" s="717">
        <f t="shared" si="10"/>
        <v>233.84615384615387</v>
      </c>
      <c r="F23" s="717">
        <f t="shared" si="10"/>
        <v>276.34671000000003</v>
      </c>
      <c r="G23" s="717">
        <f t="shared" si="11"/>
        <v>161.19999999999999</v>
      </c>
      <c r="H23" s="717">
        <f t="shared" si="11"/>
        <v>375.71727999999996</v>
      </c>
      <c r="I23" s="717">
        <f t="shared" ref="I23" si="16">I11</f>
        <v>214.51727999999997</v>
      </c>
      <c r="J23" s="717">
        <f t="shared" ref="J23:K23" si="17">J11</f>
        <v>-0.81062000000000001</v>
      </c>
      <c r="K23" s="717">
        <f t="shared" si="17"/>
        <v>374.90665999999999</v>
      </c>
      <c r="L23" s="717">
        <f t="shared" si="11"/>
        <v>233.07523573200993</v>
      </c>
      <c r="M23" s="51"/>
      <c r="N23" s="25"/>
    </row>
    <row r="24" spans="1:14" s="6" customFormat="1" ht="45" x14ac:dyDescent="0.25">
      <c r="A24" s="226" t="s">
        <v>110</v>
      </c>
      <c r="B24" s="717">
        <f t="shared" si="10"/>
        <v>4</v>
      </c>
      <c r="C24" s="717">
        <f t="shared" si="10"/>
        <v>2</v>
      </c>
      <c r="D24" s="717">
        <f t="shared" si="10"/>
        <v>0</v>
      </c>
      <c r="E24" s="717">
        <f t="shared" si="10"/>
        <v>0</v>
      </c>
      <c r="F24" s="717">
        <f t="shared" si="10"/>
        <v>34.841519999999996</v>
      </c>
      <c r="G24" s="717">
        <f t="shared" si="11"/>
        <v>20.32</v>
      </c>
      <c r="H24" s="717">
        <f t="shared" si="11"/>
        <v>0</v>
      </c>
      <c r="I24" s="717">
        <f t="shared" ref="I24" si="18">I12</f>
        <v>-20.32</v>
      </c>
      <c r="J24" s="717">
        <f t="shared" ref="J24:K24" si="19">J12</f>
        <v>0</v>
      </c>
      <c r="K24" s="717">
        <f t="shared" si="19"/>
        <v>0</v>
      </c>
      <c r="L24" s="717">
        <f t="shared" si="11"/>
        <v>0</v>
      </c>
      <c r="M24" s="51"/>
      <c r="N24" s="25"/>
    </row>
    <row r="25" spans="1:14" s="6" customFormat="1" ht="30" x14ac:dyDescent="0.25">
      <c r="A25" s="226" t="s">
        <v>111</v>
      </c>
      <c r="B25" s="717">
        <f t="shared" si="10"/>
        <v>37</v>
      </c>
      <c r="C25" s="717">
        <f t="shared" si="10"/>
        <v>22</v>
      </c>
      <c r="D25" s="717">
        <f t="shared" si="10"/>
        <v>0</v>
      </c>
      <c r="E25" s="717">
        <f t="shared" si="10"/>
        <v>0</v>
      </c>
      <c r="F25" s="717">
        <f t="shared" si="10"/>
        <v>322.28406000000001</v>
      </c>
      <c r="G25" s="717">
        <f t="shared" si="11"/>
        <v>188</v>
      </c>
      <c r="H25" s="717">
        <f t="shared" si="11"/>
        <v>0</v>
      </c>
      <c r="I25" s="717">
        <f t="shared" ref="I25" si="20">I13</f>
        <v>-188</v>
      </c>
      <c r="J25" s="717">
        <f t="shared" ref="J25:K25" si="21">J13</f>
        <v>0</v>
      </c>
      <c r="K25" s="717">
        <f t="shared" si="21"/>
        <v>0</v>
      </c>
      <c r="L25" s="717">
        <f t="shared" si="11"/>
        <v>0</v>
      </c>
      <c r="M25" s="51"/>
      <c r="N25" s="25"/>
    </row>
    <row r="26" spans="1:14" s="6" customFormat="1" ht="30" x14ac:dyDescent="0.25">
      <c r="A26" s="229" t="s">
        <v>112</v>
      </c>
      <c r="B26" s="717">
        <f t="shared" si="10"/>
        <v>900</v>
      </c>
      <c r="C26" s="717">
        <f t="shared" si="10"/>
        <v>525</v>
      </c>
      <c r="D26" s="717">
        <f t="shared" si="10"/>
        <v>511</v>
      </c>
      <c r="E26" s="717">
        <f t="shared" si="10"/>
        <v>97.333333333333343</v>
      </c>
      <c r="F26" s="717">
        <f t="shared" si="10"/>
        <v>2469.3310000000001</v>
      </c>
      <c r="G26" s="717">
        <f t="shared" si="11"/>
        <v>1440.45</v>
      </c>
      <c r="H26" s="717">
        <f t="shared" si="11"/>
        <v>1539.4639999999999</v>
      </c>
      <c r="I26" s="717">
        <f t="shared" ref="I26" si="22">I14</f>
        <v>99.013999999999896</v>
      </c>
      <c r="J26" s="717">
        <f t="shared" ref="J26:K26" si="23">J14</f>
        <v>0</v>
      </c>
      <c r="K26" s="717">
        <f t="shared" si="23"/>
        <v>1539.4639999999999</v>
      </c>
      <c r="L26" s="717">
        <f t="shared" si="11"/>
        <v>106.87382415217466</v>
      </c>
      <c r="M26" s="51"/>
      <c r="N26" s="25"/>
    </row>
    <row r="27" spans="1:14" s="6" customFormat="1" ht="30" x14ac:dyDescent="0.25">
      <c r="A27" s="226" t="s">
        <v>108</v>
      </c>
      <c r="B27" s="717">
        <f t="shared" si="10"/>
        <v>300</v>
      </c>
      <c r="C27" s="717">
        <f t="shared" si="10"/>
        <v>175</v>
      </c>
      <c r="D27" s="717">
        <f t="shared" si="10"/>
        <v>173</v>
      </c>
      <c r="E27" s="717">
        <f t="shared" si="10"/>
        <v>98.857142857142861</v>
      </c>
      <c r="F27" s="717">
        <f t="shared" si="10"/>
        <v>411.56099999999992</v>
      </c>
      <c r="G27" s="717">
        <f t="shared" ref="G27:L29" si="24">G15</f>
        <v>240.08</v>
      </c>
      <c r="H27" s="717">
        <f t="shared" si="24"/>
        <v>402.60511000000002</v>
      </c>
      <c r="I27" s="717">
        <f t="shared" ref="I27" si="25">I15</f>
        <v>162.52511000000001</v>
      </c>
      <c r="J27" s="717">
        <f t="shared" ref="J27:K27" si="26">J15</f>
        <v>0</v>
      </c>
      <c r="K27" s="717">
        <f t="shared" si="26"/>
        <v>402.60511000000002</v>
      </c>
      <c r="L27" s="717">
        <f t="shared" si="24"/>
        <v>167.69623042319225</v>
      </c>
      <c r="M27" s="51"/>
      <c r="N27" s="25"/>
    </row>
    <row r="28" spans="1:14" s="6" customFormat="1" ht="60" x14ac:dyDescent="0.25">
      <c r="A28" s="226" t="s">
        <v>81</v>
      </c>
      <c r="B28" s="717">
        <f t="shared" si="10"/>
        <v>500</v>
      </c>
      <c r="C28" s="717">
        <f t="shared" si="10"/>
        <v>292</v>
      </c>
      <c r="D28" s="717">
        <f t="shared" si="10"/>
        <v>251</v>
      </c>
      <c r="E28" s="717">
        <f t="shared" si="10"/>
        <v>85.958904109589042</v>
      </c>
      <c r="F28" s="717">
        <f t="shared" si="10"/>
        <v>1927.15</v>
      </c>
      <c r="G28" s="717">
        <f t="shared" si="24"/>
        <v>1124.17</v>
      </c>
      <c r="H28" s="717">
        <f t="shared" si="24"/>
        <v>1015.97741</v>
      </c>
      <c r="I28" s="717">
        <f t="shared" ref="I28" si="27">I16</f>
        <v>-108.19259000000011</v>
      </c>
      <c r="J28" s="717">
        <f t="shared" ref="J28:K28" si="28">J16</f>
        <v>0</v>
      </c>
      <c r="K28" s="717">
        <f t="shared" si="28"/>
        <v>1015.97741</v>
      </c>
      <c r="L28" s="717">
        <f t="shared" si="24"/>
        <v>90.375780353505235</v>
      </c>
      <c r="M28" s="51"/>
      <c r="N28" s="25"/>
    </row>
    <row r="29" spans="1:14" s="6" customFormat="1" ht="45" x14ac:dyDescent="0.25">
      <c r="A29" s="226" t="s">
        <v>109</v>
      </c>
      <c r="B29" s="717">
        <f t="shared" si="10"/>
        <v>100</v>
      </c>
      <c r="C29" s="717">
        <f t="shared" si="10"/>
        <v>58</v>
      </c>
      <c r="D29" s="717">
        <f t="shared" si="10"/>
        <v>87</v>
      </c>
      <c r="E29" s="717">
        <f t="shared" si="10"/>
        <v>150</v>
      </c>
      <c r="F29" s="717">
        <f t="shared" si="10"/>
        <v>130.62</v>
      </c>
      <c r="G29" s="717">
        <f t="shared" si="24"/>
        <v>76.2</v>
      </c>
      <c r="H29" s="717">
        <f t="shared" si="24"/>
        <v>120.88148</v>
      </c>
      <c r="I29" s="717">
        <f t="shared" ref="I29" si="29">I17</f>
        <v>44.681479999999993</v>
      </c>
      <c r="J29" s="717">
        <f t="shared" ref="J29:K29" si="30">J17</f>
        <v>0</v>
      </c>
      <c r="K29" s="717">
        <f t="shared" si="30"/>
        <v>120.88148</v>
      </c>
      <c r="L29" s="717">
        <f t="shared" si="24"/>
        <v>158.63711286089236</v>
      </c>
      <c r="M29" s="51"/>
      <c r="N29" s="25"/>
    </row>
    <row r="30" spans="1:14" s="6" customFormat="1" ht="30" x14ac:dyDescent="0.25">
      <c r="A30" s="226" t="s">
        <v>123</v>
      </c>
      <c r="B30" s="717">
        <f t="shared" ref="B30:E30" si="31">B18</f>
        <v>1900</v>
      </c>
      <c r="C30" s="717">
        <f t="shared" si="31"/>
        <v>1108</v>
      </c>
      <c r="D30" s="717">
        <f>D18</f>
        <v>1143</v>
      </c>
      <c r="E30" s="717">
        <f t="shared" si="31"/>
        <v>103.15884476534296</v>
      </c>
      <c r="F30" s="717">
        <f t="shared" ref="F30" si="32">F18</f>
        <v>2454.4960000000001</v>
      </c>
      <c r="G30" s="717">
        <f t="shared" ref="G30:L30" si="33">G18</f>
        <v>1431.79</v>
      </c>
      <c r="H30" s="717">
        <f t="shared" ref="H30:K31" si="34">H18</f>
        <v>1476.5731199999998</v>
      </c>
      <c r="I30" s="717">
        <f t="shared" ref="I30" si="35">I18</f>
        <v>44.783119999999826</v>
      </c>
      <c r="J30" s="717">
        <f t="shared" si="34"/>
        <v>-1.2918399999999999</v>
      </c>
      <c r="K30" s="717">
        <f t="shared" si="34"/>
        <v>1475.2812799999997</v>
      </c>
      <c r="L30" s="717">
        <f t="shared" si="33"/>
        <v>103.12777153074121</v>
      </c>
      <c r="M30" s="51"/>
      <c r="N30" s="25"/>
    </row>
    <row r="31" spans="1:14" ht="15.75" thickBot="1" x14ac:dyDescent="0.3">
      <c r="A31" s="303" t="s">
        <v>4</v>
      </c>
      <c r="B31" s="718"/>
      <c r="C31" s="718"/>
      <c r="D31" s="718"/>
      <c r="E31" s="718"/>
      <c r="F31" s="718">
        <f>F19</f>
        <v>6598.5992900000001</v>
      </c>
      <c r="G31" s="718">
        <f>G19</f>
        <v>3849.19</v>
      </c>
      <c r="H31" s="718">
        <f t="shared" si="34"/>
        <v>4021.87997</v>
      </c>
      <c r="I31" s="718">
        <f t="shared" ref="I31" si="36">I19</f>
        <v>172.68996999999979</v>
      </c>
      <c r="J31" s="718">
        <f t="shared" si="34"/>
        <v>-82.56246999999999</v>
      </c>
      <c r="K31" s="718">
        <f t="shared" si="34"/>
        <v>3939.3174999999997</v>
      </c>
      <c r="L31" s="718">
        <f>L19</f>
        <v>104.48639765768901</v>
      </c>
      <c r="M31" s="51"/>
      <c r="N31" s="25"/>
    </row>
    <row r="32" spans="1:14" ht="15" customHeight="1" x14ac:dyDescent="0.25"/>
  </sheetData>
  <mergeCells count="3">
    <mergeCell ref="F4:L4"/>
    <mergeCell ref="A1:L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FY246"/>
  <sheetViews>
    <sheetView showZeros="0" tabSelected="1" zoomScale="80" zoomScaleNormal="80" zoomScaleSheetLayoutView="100" workbookViewId="0">
      <pane xSplit="1" ySplit="6" topLeftCell="B232" activePane="bottomRight" state="frozen"/>
      <selection pane="topRight" activeCell="B1" sqref="B1"/>
      <selection pane="bottomLeft" activeCell="A7" sqref="A7"/>
      <selection pane="bottomRight" activeCell="B235" sqref="B235"/>
    </sheetView>
  </sheetViews>
  <sheetFormatPr defaultColWidth="9.140625" defaultRowHeight="15" x14ac:dyDescent="0.25"/>
  <cols>
    <col min="1" max="1" width="45.28515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3" customWidth="1"/>
    <col min="6" max="6" width="12.28515625" style="31" customWidth="1"/>
    <col min="7" max="7" width="13.42578125" style="31" customWidth="1"/>
    <col min="8" max="11" width="13.5703125" style="31" customWidth="1"/>
    <col min="12" max="12" width="11.28515625" style="31" customWidth="1"/>
    <col min="13" max="16384" width="9.140625" style="31"/>
  </cols>
  <sheetData>
    <row r="1" spans="1:181" ht="59.25" customHeight="1" x14ac:dyDescent="0.25">
      <c r="A1" s="750" t="s">
        <v>141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</row>
    <row r="2" spans="1:181" ht="16.5" customHeight="1" thickBot="1" x14ac:dyDescent="0.3">
      <c r="A2" s="750"/>
      <c r="B2" s="751"/>
      <c r="C2" s="751"/>
      <c r="D2" s="751"/>
      <c r="E2" s="751"/>
      <c r="F2" s="751"/>
      <c r="G2" s="751"/>
      <c r="H2" s="751"/>
      <c r="I2" s="751"/>
      <c r="J2" s="751"/>
      <c r="K2" s="751"/>
      <c r="L2" s="751"/>
    </row>
    <row r="3" spans="1:181" ht="15" hidden="1" customHeight="1" thickBot="1" x14ac:dyDescent="0.3">
      <c r="A3" s="268">
        <v>7</v>
      </c>
    </row>
    <row r="4" spans="1:181" ht="30" customHeight="1" thickBot="1" x14ac:dyDescent="0.3">
      <c r="A4" s="26" t="s">
        <v>0</v>
      </c>
      <c r="B4" s="747" t="s">
        <v>102</v>
      </c>
      <c r="C4" s="748"/>
      <c r="D4" s="748"/>
      <c r="E4" s="749"/>
      <c r="F4" s="747" t="s">
        <v>101</v>
      </c>
      <c r="G4" s="748"/>
      <c r="H4" s="748"/>
      <c r="I4" s="748"/>
      <c r="J4" s="748"/>
      <c r="K4" s="748"/>
      <c r="L4" s="749"/>
    </row>
    <row r="5" spans="1:181" ht="60.75" thickBot="1" x14ac:dyDescent="0.3">
      <c r="A5" s="27"/>
      <c r="B5" s="177" t="s">
        <v>128</v>
      </c>
      <c r="C5" s="177" t="str">
        <f>'1 уровень'!E6</f>
        <v>План 7 мес. 2019 г. (законченный случай)</v>
      </c>
      <c r="D5" s="177" t="s">
        <v>103</v>
      </c>
      <c r="E5" s="66" t="s">
        <v>35</v>
      </c>
      <c r="F5" s="206" t="s">
        <v>129</v>
      </c>
      <c r="G5" s="206" t="str">
        <f>'1 уровень'!I6</f>
        <v>План 7 мес. 2019 г. (тыс.руб)</v>
      </c>
      <c r="H5" s="198" t="s">
        <v>104</v>
      </c>
      <c r="I5" s="198" t="s">
        <v>136</v>
      </c>
      <c r="J5" s="198" t="s">
        <v>134</v>
      </c>
      <c r="K5" s="198" t="s">
        <v>135</v>
      </c>
      <c r="L5" s="66" t="s">
        <v>35</v>
      </c>
    </row>
    <row r="6" spans="1:181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3">
        <v>6</v>
      </c>
      <c r="G6" s="313">
        <v>7</v>
      </c>
      <c r="H6" s="313">
        <v>8</v>
      </c>
      <c r="I6" s="313"/>
      <c r="J6" s="313">
        <v>9</v>
      </c>
      <c r="K6" s="313">
        <v>10</v>
      </c>
      <c r="L6" s="37">
        <v>11</v>
      </c>
    </row>
    <row r="7" spans="1:181" s="32" customFormat="1" ht="15" customHeight="1" x14ac:dyDescent="0.2">
      <c r="A7" s="28" t="s">
        <v>16</v>
      </c>
      <c r="B7" s="30"/>
      <c r="C7" s="30"/>
      <c r="D7" s="30"/>
      <c r="E7" s="104"/>
      <c r="F7" s="40"/>
      <c r="G7" s="40"/>
      <c r="H7" s="40"/>
      <c r="I7" s="40"/>
      <c r="J7" s="40"/>
      <c r="K7" s="40"/>
      <c r="L7" s="40"/>
    </row>
    <row r="8" spans="1:181" ht="30" x14ac:dyDescent="0.25">
      <c r="A8" s="226" t="s">
        <v>120</v>
      </c>
      <c r="B8" s="227">
        <f>'1 уровень'!D236</f>
        <v>167504</v>
      </c>
      <c r="C8" s="227">
        <f>'1 уровень'!E236</f>
        <v>97713</v>
      </c>
      <c r="D8" s="227">
        <f>'1 уровень'!F236</f>
        <v>81762</v>
      </c>
      <c r="E8" s="228">
        <f>'1 уровень'!G236</f>
        <v>83.675662399066653</v>
      </c>
      <c r="F8" s="328">
        <f>'1 уровень'!H236</f>
        <v>258714.08667999998</v>
      </c>
      <c r="G8" s="328">
        <f>'1 уровень'!I236</f>
        <v>150916.57999999999</v>
      </c>
      <c r="H8" s="328">
        <f>'1 уровень'!J236</f>
        <v>129314.42741999998</v>
      </c>
      <c r="I8" s="328">
        <f>'1 уровень'!K236</f>
        <v>-21602.152579999998</v>
      </c>
      <c r="J8" s="328">
        <f>'1 уровень'!L236</f>
        <v>-569.87326000000007</v>
      </c>
      <c r="K8" s="328">
        <f>'1 уровень'!M236</f>
        <v>128744.55416000001</v>
      </c>
      <c r="L8" s="328">
        <f>'1 уровень'!N236</f>
        <v>85.686030931790256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</row>
    <row r="9" spans="1:181" ht="30" x14ac:dyDescent="0.25">
      <c r="A9" s="78" t="s">
        <v>79</v>
      </c>
      <c r="B9" s="34">
        <f>'1 уровень'!D237</f>
        <v>130255</v>
      </c>
      <c r="C9" s="34">
        <f>'1 уровень'!E237</f>
        <v>75983</v>
      </c>
      <c r="D9" s="34">
        <f>'1 уровень'!F237</f>
        <v>60236</v>
      </c>
      <c r="E9" s="106">
        <f>'1 уровень'!G237</f>
        <v>79.275627442980664</v>
      </c>
      <c r="F9" s="329">
        <f>'1 уровень'!H237</f>
        <v>195592.78419999999</v>
      </c>
      <c r="G9" s="329">
        <f>'1 уровень'!I237</f>
        <v>114095.8</v>
      </c>
      <c r="H9" s="329">
        <f>'1 уровень'!J237</f>
        <v>89345.032319999998</v>
      </c>
      <c r="I9" s="329">
        <f>'1 уровень'!K237</f>
        <v>-24750.767680000001</v>
      </c>
      <c r="J9" s="329">
        <f>'1 уровень'!L237</f>
        <v>-444.73208999999997</v>
      </c>
      <c r="K9" s="329">
        <f>'1 уровень'!M237</f>
        <v>88900.300229999993</v>
      </c>
      <c r="L9" s="329">
        <f>'1 уровень'!N237</f>
        <v>78.307029987081037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</row>
    <row r="10" spans="1:181" ht="30" x14ac:dyDescent="0.25">
      <c r="A10" s="78" t="s">
        <v>80</v>
      </c>
      <c r="B10" s="34">
        <f>'1 уровень'!D238</f>
        <v>35597</v>
      </c>
      <c r="C10" s="34">
        <f>'1 уровень'!E238</f>
        <v>20765</v>
      </c>
      <c r="D10" s="34">
        <f>'1 уровень'!F238</f>
        <v>19809</v>
      </c>
      <c r="E10" s="106">
        <f>'1 уровень'!G238</f>
        <v>95.396099205393696</v>
      </c>
      <c r="F10" s="329">
        <f>'1 уровень'!H238</f>
        <v>54087.505680000002</v>
      </c>
      <c r="G10" s="329">
        <f>'1 уровень'!I238</f>
        <v>31551.050000000003</v>
      </c>
      <c r="H10" s="329">
        <f>'1 уровень'!J238</f>
        <v>30574.6839</v>
      </c>
      <c r="I10" s="329">
        <f>'1 уровень'!K238</f>
        <v>-976.36609999999882</v>
      </c>
      <c r="J10" s="329">
        <f>'1 уровень'!L238</f>
        <v>-103.81441000000001</v>
      </c>
      <c r="K10" s="329">
        <f>'1 уровень'!M238</f>
        <v>30470.869489999997</v>
      </c>
      <c r="L10" s="329">
        <f>'1 уровень'!N238</f>
        <v>96.90544023099072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</row>
    <row r="11" spans="1:181" ht="30" x14ac:dyDescent="0.25">
      <c r="A11" s="78" t="s">
        <v>110</v>
      </c>
      <c r="B11" s="34">
        <f>'1 уровень'!D239</f>
        <v>820</v>
      </c>
      <c r="C11" s="34">
        <f>'1 уровень'!E239</f>
        <v>480</v>
      </c>
      <c r="D11" s="34">
        <f>'1 уровень'!F239</f>
        <v>807</v>
      </c>
      <c r="E11" s="106">
        <f>'1 уровень'!G239</f>
        <v>168.125</v>
      </c>
      <c r="F11" s="329">
        <f>'1 уровень'!H239</f>
        <v>4484.0879999999997</v>
      </c>
      <c r="G11" s="329">
        <f>'1 уровень'!I239</f>
        <v>2615.7200000000003</v>
      </c>
      <c r="H11" s="329">
        <f>'1 уровень'!J239</f>
        <v>4418.4672</v>
      </c>
      <c r="I11" s="329">
        <f>'1 уровень'!K239</f>
        <v>1802.7472</v>
      </c>
      <c r="J11" s="329">
        <f>'1 уровень'!L239</f>
        <v>-15.311520000000002</v>
      </c>
      <c r="K11" s="329">
        <f>'1 уровень'!M239</f>
        <v>4403.1556800000008</v>
      </c>
      <c r="L11" s="329">
        <f>'1 уровень'!N239</f>
        <v>168.91973146972916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</row>
    <row r="12" spans="1:181" ht="30" x14ac:dyDescent="0.25">
      <c r="A12" s="78" t="s">
        <v>111</v>
      </c>
      <c r="B12" s="34">
        <f>'1 уровень'!D240</f>
        <v>832</v>
      </c>
      <c r="C12" s="34">
        <f>'1 уровень'!E240</f>
        <v>485</v>
      </c>
      <c r="D12" s="34">
        <f>'1 уровень'!F240</f>
        <v>910</v>
      </c>
      <c r="E12" s="106">
        <f>'1 уровень'!G240</f>
        <v>187.62886597938143</v>
      </c>
      <c r="F12" s="329">
        <f>'1 уровень'!H240</f>
        <v>4549.7088000000003</v>
      </c>
      <c r="G12" s="329">
        <f>'1 уровень'!I240</f>
        <v>2654.0099999999998</v>
      </c>
      <c r="H12" s="329">
        <f>'1 уровень'!J240</f>
        <v>4976.2440000000006</v>
      </c>
      <c r="I12" s="329">
        <f>'1 уровень'!K240</f>
        <v>2322.2339999999995</v>
      </c>
      <c r="J12" s="329">
        <f>'1 уровень'!L240</f>
        <v>-6.0152400000000004</v>
      </c>
      <c r="K12" s="329">
        <f>'1 уровень'!M240</f>
        <v>4970.2287600000009</v>
      </c>
      <c r="L12" s="329">
        <f>'1 уровень'!N240</f>
        <v>187.49906744887929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</row>
    <row r="13" spans="1:181" ht="30" x14ac:dyDescent="0.25">
      <c r="A13" s="229" t="s">
        <v>112</v>
      </c>
      <c r="B13" s="227">
        <f>'1 уровень'!D241</f>
        <v>208287</v>
      </c>
      <c r="C13" s="227">
        <f>'1 уровень'!E241</f>
        <v>121504</v>
      </c>
      <c r="D13" s="227">
        <f>'1 уровень'!F241</f>
        <v>105003</v>
      </c>
      <c r="E13" s="228">
        <f>'1 уровень'!G241</f>
        <v>86.419377139847256</v>
      </c>
      <c r="F13" s="328">
        <f>'1 уровень'!H241</f>
        <v>330788.89808000001</v>
      </c>
      <c r="G13" s="328">
        <f>'1 уровень'!I241</f>
        <v>192960.17</v>
      </c>
      <c r="H13" s="328">
        <f>'1 уровень'!J241</f>
        <v>189697.58476</v>
      </c>
      <c r="I13" s="328">
        <f>'1 уровень'!K241</f>
        <v>-3140.2469699999956</v>
      </c>
      <c r="J13" s="328">
        <f>'1 уровень'!L241</f>
        <v>-392.22982000000002</v>
      </c>
      <c r="K13" s="328">
        <f>'1 уровень'!M241</f>
        <v>189305.35493999999</v>
      </c>
      <c r="L13" s="328">
        <f>'1 уровень'!N241</f>
        <v>98.30919238928945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</row>
    <row r="14" spans="1:181" ht="30" x14ac:dyDescent="0.25">
      <c r="A14" s="78" t="s">
        <v>108</v>
      </c>
      <c r="B14" s="34">
        <f>'1 уровень'!D242</f>
        <v>73248</v>
      </c>
      <c r="C14" s="34">
        <f>'1 уровень'!E242</f>
        <v>42728</v>
      </c>
      <c r="D14" s="34">
        <f>'1 уровень'!F242</f>
        <v>25835</v>
      </c>
      <c r="E14" s="106">
        <f>'1 уровень'!G242</f>
        <v>60.463864444860519</v>
      </c>
      <c r="F14" s="329">
        <f>'1 уровень'!H242</f>
        <v>65465.744549999989</v>
      </c>
      <c r="G14" s="329">
        <f>'1 уровень'!I242</f>
        <v>38188.339999999997</v>
      </c>
      <c r="H14" s="329">
        <f>'1 уровень'!J242</f>
        <v>35338.101770000001</v>
      </c>
      <c r="I14" s="329">
        <f>'1 уровень'!K242</f>
        <v>-2727.8999599999975</v>
      </c>
      <c r="J14" s="329">
        <f>'1 уровень'!L242</f>
        <v>-160.10593</v>
      </c>
      <c r="K14" s="329">
        <f>'1 уровень'!M242</f>
        <v>35177.995840000003</v>
      </c>
      <c r="L14" s="329">
        <f>'1 уровень'!N242</f>
        <v>92.536365209904389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</row>
    <row r="15" spans="1:181" ht="60" x14ac:dyDescent="0.25">
      <c r="A15" s="78" t="s">
        <v>81</v>
      </c>
      <c r="B15" s="34">
        <f>'1 уровень'!D243</f>
        <v>106169</v>
      </c>
      <c r="C15" s="34">
        <f>'1 уровень'!E243</f>
        <v>61933</v>
      </c>
      <c r="D15" s="34">
        <f>'1 уровень'!F243</f>
        <v>60656</v>
      </c>
      <c r="E15" s="106">
        <f>'1 уровень'!G243</f>
        <v>97.938094392327187</v>
      </c>
      <c r="F15" s="329">
        <f>'1 уровень'!H243</f>
        <v>237970.80872999999</v>
      </c>
      <c r="G15" s="329">
        <f>'1 уровень'!I243</f>
        <v>138816.30999999997</v>
      </c>
      <c r="H15" s="329">
        <f>'1 уровень'!J243</f>
        <v>136999.17100000003</v>
      </c>
      <c r="I15" s="329">
        <f>'1 уровень'!K243</f>
        <v>-1817.1389999999974</v>
      </c>
      <c r="J15" s="329">
        <f>'1 уровень'!L243</f>
        <v>-190.57578999999998</v>
      </c>
      <c r="K15" s="329">
        <f>'1 уровень'!M243</f>
        <v>136808.59521</v>
      </c>
      <c r="L15" s="329">
        <f>'1 уровень'!N243</f>
        <v>98.690975865876325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</row>
    <row r="16" spans="1:181" ht="45" x14ac:dyDescent="0.25">
      <c r="A16" s="78" t="s">
        <v>109</v>
      </c>
      <c r="B16" s="34">
        <f>'1 уровень'!D244</f>
        <v>28870</v>
      </c>
      <c r="C16" s="34">
        <f>'1 уровень'!E244</f>
        <v>16843</v>
      </c>
      <c r="D16" s="34">
        <f>'1 уровень'!F244</f>
        <v>18512</v>
      </c>
      <c r="E16" s="106">
        <f>'1 уровень'!G244</f>
        <v>109.90916107581785</v>
      </c>
      <c r="F16" s="329">
        <f>'1 уровень'!H244</f>
        <v>27352.344800000006</v>
      </c>
      <c r="G16" s="329">
        <f>'1 уровень'!I244</f>
        <v>15955.520000000004</v>
      </c>
      <c r="H16" s="329">
        <f>'1 уровень'!J244</f>
        <v>17360.311990000002</v>
      </c>
      <c r="I16" s="329">
        <f>'1 уровень'!K244</f>
        <v>1404.7919899999988</v>
      </c>
      <c r="J16" s="329">
        <f>'1 уровень'!L244</f>
        <v>-41.548099999999991</v>
      </c>
      <c r="K16" s="329">
        <f>'1 уровень'!M244</f>
        <v>17318.763889999998</v>
      </c>
      <c r="L16" s="329">
        <f>'1 уровень'!N244</f>
        <v>108.80442624245401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</row>
    <row r="17" spans="1:181" ht="30.75" thickBot="1" x14ac:dyDescent="0.3">
      <c r="A17" s="271" t="s">
        <v>123</v>
      </c>
      <c r="B17" s="230">
        <f>'1 уровень'!D245</f>
        <v>298606</v>
      </c>
      <c r="C17" s="230">
        <f>'1 уровень'!E245</f>
        <v>174188</v>
      </c>
      <c r="D17" s="34">
        <f>'1 уровень'!F245</f>
        <v>170985</v>
      </c>
      <c r="E17" s="231">
        <f>'1 уровень'!G245</f>
        <v>98.161182170987672</v>
      </c>
      <c r="F17" s="329">
        <f>'1 уровень'!H245</f>
        <v>242175.43811999998</v>
      </c>
      <c r="G17" s="330">
        <f>'1 уровень'!I245</f>
        <v>141268.99999999997</v>
      </c>
      <c r="H17" s="330">
        <f>'1 уровень'!J245</f>
        <v>138714.4057</v>
      </c>
      <c r="I17" s="330">
        <f>'1 уровень'!K245</f>
        <v>-2554.5943000000061</v>
      </c>
      <c r="J17" s="330">
        <f>'1 уровень'!L245</f>
        <v>-72.448991999999976</v>
      </c>
      <c r="K17" s="330">
        <f>'1 уровень'!M245</f>
        <v>138641.95670799998</v>
      </c>
      <c r="L17" s="330">
        <f>'1 уровень'!N245</f>
        <v>98.191680906639135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</row>
    <row r="18" spans="1:181" ht="15.75" thickBot="1" x14ac:dyDescent="0.3">
      <c r="A18" s="232" t="s">
        <v>106</v>
      </c>
      <c r="B18" s="233">
        <f>'1 уровень'!D246</f>
        <v>0</v>
      </c>
      <c r="C18" s="233">
        <f>'1 уровень'!E246</f>
        <v>0</v>
      </c>
      <c r="D18" s="233">
        <f>'1 уровень'!F246</f>
        <v>0</v>
      </c>
      <c r="E18" s="234">
        <f>'1 уровень'!G246</f>
        <v>0</v>
      </c>
      <c r="F18" s="331">
        <f>'1 уровень'!H246</f>
        <v>831678.42287999997</v>
      </c>
      <c r="G18" s="331">
        <f>'1 уровень'!I246</f>
        <v>485145.75000000006</v>
      </c>
      <c r="H18" s="331">
        <f>'1 уровень'!J246</f>
        <v>457726.41787999996</v>
      </c>
      <c r="I18" s="331">
        <f>'1 уровень'!K246</f>
        <v>-27296.993849999999</v>
      </c>
      <c r="J18" s="331">
        <f>'1 уровень'!L246</f>
        <v>-1034.5520720000002</v>
      </c>
      <c r="K18" s="331">
        <f>'1 уровень'!M246</f>
        <v>456691.86580799997</v>
      </c>
      <c r="L18" s="331">
        <f>'1 уровень'!N246</f>
        <v>94.348227904706974</v>
      </c>
    </row>
    <row r="19" spans="1:181" ht="15.75" customHeight="1" thickBot="1" x14ac:dyDescent="0.3">
      <c r="A19" s="250"/>
      <c r="B19" s="251"/>
      <c r="C19" s="251"/>
      <c r="D19" s="251"/>
      <c r="E19" s="252"/>
      <c r="F19" s="332"/>
      <c r="G19" s="332"/>
      <c r="H19" s="332"/>
      <c r="I19" s="332"/>
      <c r="J19" s="332"/>
      <c r="K19" s="332"/>
      <c r="L19" s="3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</row>
    <row r="20" spans="1:181" s="32" customFormat="1" ht="15" customHeight="1" x14ac:dyDescent="0.25">
      <c r="A20" s="28" t="s">
        <v>17</v>
      </c>
      <c r="B20" s="41"/>
      <c r="C20" s="41"/>
      <c r="D20" s="41"/>
      <c r="E20" s="107"/>
      <c r="F20" s="333"/>
      <c r="G20" s="333"/>
      <c r="H20" s="333"/>
      <c r="I20" s="333"/>
      <c r="J20" s="333"/>
      <c r="K20" s="333"/>
      <c r="L20" s="333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</row>
    <row r="21" spans="1:181" ht="30" x14ac:dyDescent="0.25">
      <c r="A21" s="226" t="s">
        <v>120</v>
      </c>
      <c r="B21" s="227">
        <f>'2 уровень'!C93</f>
        <v>72426</v>
      </c>
      <c r="C21" s="227">
        <f>'2 уровень'!D93</f>
        <v>42248</v>
      </c>
      <c r="D21" s="227">
        <f>'2 уровень'!E93</f>
        <v>43443</v>
      </c>
      <c r="E21" s="228">
        <f>'2 уровень'!F93</f>
        <v>102.82853626207158</v>
      </c>
      <c r="F21" s="322">
        <f>'2 уровень'!G93</f>
        <v>134803.06033000001</v>
      </c>
      <c r="G21" s="322">
        <f>'2 уровень'!H93</f>
        <v>78635.12000000001</v>
      </c>
      <c r="H21" s="322">
        <f>'2 уровень'!I93</f>
        <v>80072.904209999993</v>
      </c>
      <c r="I21" s="322">
        <f>'2 уровень'!J93</f>
        <v>1437.7842099999905</v>
      </c>
      <c r="J21" s="322">
        <f>'2 уровень'!K93</f>
        <v>-693.23850999999991</v>
      </c>
      <c r="K21" s="322">
        <f>'2 уровень'!L93</f>
        <v>79379.665699999998</v>
      </c>
      <c r="L21" s="322">
        <f>'2 уровень'!M93</f>
        <v>101.82842502179685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</row>
    <row r="22" spans="1:181" ht="30" x14ac:dyDescent="0.25">
      <c r="A22" s="78" t="s">
        <v>79</v>
      </c>
      <c r="B22" s="34">
        <f>'2 уровень'!C94</f>
        <v>55850</v>
      </c>
      <c r="C22" s="34">
        <f>'2 уровень'!D94</f>
        <v>32579</v>
      </c>
      <c r="D22" s="34">
        <f>'2 уровень'!E94</f>
        <v>33330</v>
      </c>
      <c r="E22" s="106">
        <f>'2 уровень'!F94</f>
        <v>102.30516590441697</v>
      </c>
      <c r="F22" s="323">
        <f>'2 уровень'!G94</f>
        <v>99897.527650000004</v>
      </c>
      <c r="G22" s="323">
        <f>'2 уровень'!H94</f>
        <v>58273.560000000005</v>
      </c>
      <c r="H22" s="323">
        <f>'2 уровень'!I94</f>
        <v>56924.099259999995</v>
      </c>
      <c r="I22" s="323">
        <f>'2 уровень'!J94</f>
        <v>-1349.4607400000086</v>
      </c>
      <c r="J22" s="323">
        <f>'2 уровень'!K94</f>
        <v>-414.12210999999996</v>
      </c>
      <c r="K22" s="323">
        <f>'2 уровень'!L94</f>
        <v>56509.977149999992</v>
      </c>
      <c r="L22" s="323">
        <f>'2 уровень'!M94</f>
        <v>97.684265831708231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</row>
    <row r="23" spans="1:181" ht="30" x14ac:dyDescent="0.25">
      <c r="A23" s="78" t="s">
        <v>80</v>
      </c>
      <c r="B23" s="34">
        <f>'2 уровень'!C95</f>
        <v>15570</v>
      </c>
      <c r="C23" s="34">
        <f>'2 уровень'!D95</f>
        <v>9082</v>
      </c>
      <c r="D23" s="34">
        <f>'2 уровень'!E95</f>
        <v>9149</v>
      </c>
      <c r="E23" s="106">
        <f>'2 уровень'!F95</f>
        <v>100.73772296850913</v>
      </c>
      <c r="F23" s="323">
        <f>'2 уровень'!G95</f>
        <v>28304.080199999997</v>
      </c>
      <c r="G23" s="323">
        <f>'2 уровень'!H95</f>
        <v>16510.71</v>
      </c>
      <c r="H23" s="323">
        <f>'2 уровень'!I95</f>
        <v>16822.95983</v>
      </c>
      <c r="I23" s="323">
        <f>'2 уровень'!J95</f>
        <v>312.24982999999929</v>
      </c>
      <c r="J23" s="323">
        <f>'2 уровень'!K95</f>
        <v>-166.24856000000003</v>
      </c>
      <c r="K23" s="323">
        <f>'2 уровень'!L95</f>
        <v>16656.71127</v>
      </c>
      <c r="L23" s="323">
        <f>'2 уровень'!M95</f>
        <v>101.89119565421475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</row>
    <row r="24" spans="1:181" ht="45" x14ac:dyDescent="0.25">
      <c r="A24" s="78" t="s">
        <v>99</v>
      </c>
      <c r="B24" s="34">
        <f>'2 уровень'!C96</f>
        <v>185</v>
      </c>
      <c r="C24" s="34">
        <f>'2 уровень'!D96</f>
        <v>108</v>
      </c>
      <c r="D24" s="34">
        <f>'2 уровень'!E96</f>
        <v>183</v>
      </c>
      <c r="E24" s="106">
        <f>'2 уровень'!F96</f>
        <v>169.44444444444443</v>
      </c>
      <c r="F24" s="323">
        <f>'2 уровень'!G96</f>
        <v>1213.9848000000002</v>
      </c>
      <c r="G24" s="323">
        <f>'2 уровень'!H96</f>
        <v>708.16000000000008</v>
      </c>
      <c r="H24" s="323">
        <f>'2 уровень'!I96</f>
        <v>1200.8606400000001</v>
      </c>
      <c r="I24" s="323">
        <f>'2 уровень'!J96</f>
        <v>492.70064000000002</v>
      </c>
      <c r="J24" s="323">
        <f>'2 уровень'!K96</f>
        <v>-6.5620799999999999</v>
      </c>
      <c r="K24" s="323">
        <f>'2 уровень'!L96</f>
        <v>1194.2985600000002</v>
      </c>
      <c r="L24" s="323">
        <f>'2 уровень'!M96</f>
        <v>169.57476276547672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</row>
    <row r="25" spans="1:181" ht="30" x14ac:dyDescent="0.25">
      <c r="A25" s="78" t="s">
        <v>100</v>
      </c>
      <c r="B25" s="34">
        <f>'2 уровень'!C97</f>
        <v>821</v>
      </c>
      <c r="C25" s="34">
        <f>'2 уровень'!D97</f>
        <v>479</v>
      </c>
      <c r="D25" s="34">
        <f>'2 уровень'!E97</f>
        <v>781</v>
      </c>
      <c r="E25" s="106">
        <f>'2 уровень'!F97</f>
        <v>163.04801670146139</v>
      </c>
      <c r="F25" s="323">
        <f>'2 уровень'!G97</f>
        <v>5387.4676799999997</v>
      </c>
      <c r="G25" s="323">
        <f>'2 уровень'!H97</f>
        <v>3142.69</v>
      </c>
      <c r="H25" s="323">
        <f>'2 уровень'!I97</f>
        <v>5124.9844800000001</v>
      </c>
      <c r="I25" s="323">
        <f>'2 уровень'!J97</f>
        <v>1982.29448</v>
      </c>
      <c r="J25" s="323">
        <f>'2 уровень'!K97</f>
        <v>-106.30576000000001</v>
      </c>
      <c r="K25" s="323">
        <f>'2 уровень'!L97</f>
        <v>5018.6787199999999</v>
      </c>
      <c r="L25" s="323">
        <f>'2 уровень'!M97</f>
        <v>163.07636069736435</v>
      </c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</row>
    <row r="26" spans="1:181" ht="30" x14ac:dyDescent="0.25">
      <c r="A26" s="229" t="s">
        <v>112</v>
      </c>
      <c r="B26" s="227">
        <f>'2 уровень'!C98</f>
        <v>108815</v>
      </c>
      <c r="C26" s="227">
        <f>'2 уровень'!D98</f>
        <v>63477</v>
      </c>
      <c r="D26" s="227">
        <f>'2 уровень'!E98</f>
        <v>53275</v>
      </c>
      <c r="E26" s="228">
        <f>'2 уровень'!F98</f>
        <v>83.928036926760868</v>
      </c>
      <c r="F26" s="322">
        <f>'2 уровень'!G98</f>
        <v>191934.36059999999</v>
      </c>
      <c r="G26" s="322">
        <f>'2 уровень'!H98</f>
        <v>111961.69</v>
      </c>
      <c r="H26" s="322">
        <f>'2 уровень'!I98</f>
        <v>110056.71393</v>
      </c>
      <c r="I26" s="322">
        <f>'2 уровень'!J98</f>
        <v>-1904.9760699999968</v>
      </c>
      <c r="J26" s="322">
        <f>'2 уровень'!K98</f>
        <v>-247.63299000000001</v>
      </c>
      <c r="K26" s="322">
        <f>'2 уровень'!L98</f>
        <v>109809.08093999999</v>
      </c>
      <c r="L26" s="322">
        <f>'2 уровень'!M98</f>
        <v>98.298546520689342</v>
      </c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</row>
    <row r="27" spans="1:181" ht="30" x14ac:dyDescent="0.25">
      <c r="A27" s="78" t="s">
        <v>108</v>
      </c>
      <c r="B27" s="34">
        <f>'2 уровень'!C99</f>
        <v>36821</v>
      </c>
      <c r="C27" s="34">
        <f>'2 уровень'!D99</f>
        <v>21480</v>
      </c>
      <c r="D27" s="34">
        <f>'2 уровень'!E99</f>
        <v>10825</v>
      </c>
      <c r="E27" s="106">
        <f>'2 уровень'!F99</f>
        <v>50.39571694599627</v>
      </c>
      <c r="F27" s="323">
        <f>'2 уровень'!G99</f>
        <v>34629.465250000001</v>
      </c>
      <c r="G27" s="323">
        <f>'2 уровень'!H99</f>
        <v>20200.510000000002</v>
      </c>
      <c r="H27" s="323">
        <f>'2 уровень'!I99</f>
        <v>18190.13524</v>
      </c>
      <c r="I27" s="323">
        <f>'2 уровень'!J99</f>
        <v>-2010.3747600000002</v>
      </c>
      <c r="J27" s="323">
        <f>'2 уровень'!K99</f>
        <v>-84.883250000000004</v>
      </c>
      <c r="K27" s="323">
        <f>'2 уровень'!L99</f>
        <v>18105.251990000001</v>
      </c>
      <c r="L27" s="323">
        <f>'2 уровень'!M99</f>
        <v>90.047900968836913</v>
      </c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</row>
    <row r="28" spans="1:181" ht="60" x14ac:dyDescent="0.25">
      <c r="A28" s="78" t="s">
        <v>81</v>
      </c>
      <c r="B28" s="34">
        <f>'2 уровень'!C100</f>
        <v>48137</v>
      </c>
      <c r="C28" s="34">
        <f>'2 уровень'!D100</f>
        <v>28080</v>
      </c>
      <c r="D28" s="34">
        <f>'2 уровень'!E100</f>
        <v>27844</v>
      </c>
      <c r="E28" s="106">
        <f>'2 уровень'!F100</f>
        <v>99.159544159544154</v>
      </c>
      <c r="F28" s="323">
        <f>'2 уровень'!G100</f>
        <v>130879.6893</v>
      </c>
      <c r="G28" s="323">
        <f>'2 уровень'!H100</f>
        <v>76346.48</v>
      </c>
      <c r="H28" s="323">
        <f>'2 уровень'!I100</f>
        <v>75716.268420000008</v>
      </c>
      <c r="I28" s="323">
        <f>'2 уровень'!J100</f>
        <v>-630.21157999999423</v>
      </c>
      <c r="J28" s="323">
        <f>'2 уровень'!K100</f>
        <v>-149.85896000000002</v>
      </c>
      <c r="K28" s="323">
        <f>'2 уровень'!L100</f>
        <v>75566.409459999995</v>
      </c>
      <c r="L28" s="323">
        <f>'2 уровень'!M100</f>
        <v>99.174537477038911</v>
      </c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</row>
    <row r="29" spans="1:181" ht="45" x14ac:dyDescent="0.25">
      <c r="A29" s="78" t="s">
        <v>109</v>
      </c>
      <c r="B29" s="34">
        <f>'2 уровень'!C101</f>
        <v>23857</v>
      </c>
      <c r="C29" s="34">
        <f>'2 уровень'!D101</f>
        <v>13917</v>
      </c>
      <c r="D29" s="34">
        <f>'2 уровень'!E101</f>
        <v>14606</v>
      </c>
      <c r="E29" s="106">
        <f>'2 уровень'!F101</f>
        <v>104.95077962204498</v>
      </c>
      <c r="F29" s="323">
        <f>'2 уровень'!G101</f>
        <v>26425.206049999997</v>
      </c>
      <c r="G29" s="323">
        <f>'2 уровень'!H101</f>
        <v>15414.7</v>
      </c>
      <c r="H29" s="323">
        <f>'2 уровень'!I101</f>
        <v>16150.310269999998</v>
      </c>
      <c r="I29" s="323">
        <f>'2 уровень'!J101</f>
        <v>735.61026999999729</v>
      </c>
      <c r="J29" s="323">
        <f>'2 уровень'!K101</f>
        <v>-12.890779999999999</v>
      </c>
      <c r="K29" s="323">
        <f>'2 уровень'!L101</f>
        <v>16137.419489999997</v>
      </c>
      <c r="L29" s="323">
        <f>'2 уровень'!M101</f>
        <v>104.77213484530998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</row>
    <row r="30" spans="1:181" ht="30.75" thickBot="1" x14ac:dyDescent="0.3">
      <c r="A30" s="78" t="s">
        <v>123</v>
      </c>
      <c r="B30" s="230">
        <f>'2 уровень'!C102</f>
        <v>123106</v>
      </c>
      <c r="C30" s="230">
        <f>'2 уровень'!D102</f>
        <v>71813</v>
      </c>
      <c r="D30" s="230">
        <f>'2 уровень'!E102</f>
        <v>67591</v>
      </c>
      <c r="E30" s="231">
        <f>'2 уровень'!F102</f>
        <v>94.120841630345481</v>
      </c>
      <c r="F30" s="325">
        <f>'2 уровень'!G102</f>
        <v>119809.22132</v>
      </c>
      <c r="G30" s="325">
        <f>'2 уровень'!H102</f>
        <v>69888.73</v>
      </c>
      <c r="H30" s="325">
        <f>'2 уровень'!I102</f>
        <v>65946.026949999999</v>
      </c>
      <c r="I30" s="325">
        <f>'2 уровень'!J102</f>
        <v>-3942.7030499999973</v>
      </c>
      <c r="J30" s="325">
        <f>'2 уровень'!K102</f>
        <v>-477.90694999999999</v>
      </c>
      <c r="K30" s="325">
        <f>'2 уровень'!L102</f>
        <v>65468.12</v>
      </c>
      <c r="L30" s="325">
        <f>'2 уровень'!M102</f>
        <v>94.358599662635172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</row>
    <row r="31" spans="1:181" ht="15.75" thickBot="1" x14ac:dyDescent="0.3">
      <c r="A31" s="232" t="s">
        <v>106</v>
      </c>
      <c r="B31" s="233">
        <f>'2 уровень'!C103</f>
        <v>0</v>
      </c>
      <c r="C31" s="233">
        <f>'2 уровень'!D103</f>
        <v>0</v>
      </c>
      <c r="D31" s="233">
        <f>'2 уровень'!E103</f>
        <v>0</v>
      </c>
      <c r="E31" s="234">
        <f>'2 уровень'!F103</f>
        <v>0</v>
      </c>
      <c r="F31" s="334">
        <f>'2 уровень'!G103</f>
        <v>446546.64224999998</v>
      </c>
      <c r="G31" s="334">
        <f>'2 уровень'!H103</f>
        <v>260485.53999999998</v>
      </c>
      <c r="H31" s="334">
        <f>'2 уровень'!I103</f>
        <v>256075.64509000001</v>
      </c>
      <c r="I31" s="334">
        <f>'2 уровень'!J103</f>
        <v>-4409.8949100000045</v>
      </c>
      <c r="J31" s="334">
        <f>'2 уровень'!K103</f>
        <v>-1418.77845</v>
      </c>
      <c r="K31" s="334">
        <f>'2 уровень'!L103</f>
        <v>254656.86663999999</v>
      </c>
      <c r="L31" s="334">
        <f>'2 уровень'!M103</f>
        <v>98.307048095644774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</row>
    <row r="32" spans="1:181" ht="15" customHeight="1" x14ac:dyDescent="0.25">
      <c r="A32" s="28" t="s">
        <v>11</v>
      </c>
      <c r="B32" s="42"/>
      <c r="C32" s="42"/>
      <c r="D32" s="42"/>
      <c r="E32" s="108"/>
      <c r="F32" s="335"/>
      <c r="G32" s="335"/>
      <c r="H32" s="335"/>
      <c r="I32" s="335"/>
      <c r="J32" s="335"/>
      <c r="K32" s="335"/>
      <c r="L32" s="335"/>
    </row>
    <row r="33" spans="1:181" ht="30" x14ac:dyDescent="0.25">
      <c r="A33" s="229" t="s">
        <v>120</v>
      </c>
      <c r="B33" s="227">
        <f>'2 уровень'!C119</f>
        <v>15562</v>
      </c>
      <c r="C33" s="227">
        <f>'2 уровень'!D119</f>
        <v>9078</v>
      </c>
      <c r="D33" s="227">
        <f>'2 уровень'!E119</f>
        <v>2377</v>
      </c>
      <c r="E33" s="228">
        <f>'2 уровень'!F119</f>
        <v>26.184181537783651</v>
      </c>
      <c r="F33" s="322">
        <f>'2 уровень'!G119</f>
        <v>24445.1309</v>
      </c>
      <c r="G33" s="322">
        <f>'2 уровень'!H119</f>
        <v>14259.66</v>
      </c>
      <c r="H33" s="322">
        <f>'2 уровень'!I119</f>
        <v>6244.1519499999995</v>
      </c>
      <c r="I33" s="322">
        <f>'2 уровень'!J119</f>
        <v>-8015.5080499999995</v>
      </c>
      <c r="J33" s="322">
        <f>'2 уровень'!K119</f>
        <v>-166.40767999999997</v>
      </c>
      <c r="K33" s="322">
        <f>'2 уровень'!L119</f>
        <v>6077.7442699999992</v>
      </c>
      <c r="L33" s="322">
        <f>'2 уровень'!M119</f>
        <v>43.788925893043725</v>
      </c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</row>
    <row r="34" spans="1:181" ht="30" x14ac:dyDescent="0.25">
      <c r="A34" s="78" t="s">
        <v>79</v>
      </c>
      <c r="B34" s="34">
        <f>'2 уровень'!C120</f>
        <v>11687</v>
      </c>
      <c r="C34" s="34">
        <f>'2 уровень'!D120</f>
        <v>6817</v>
      </c>
      <c r="D34" s="34">
        <f>'2 уровень'!E120</f>
        <v>1840</v>
      </c>
      <c r="E34" s="106">
        <f>'2 уровень'!F120</f>
        <v>26.991345166495528</v>
      </c>
      <c r="F34" s="323">
        <f>'2 уровень'!G120</f>
        <v>15365.65302</v>
      </c>
      <c r="G34" s="323">
        <f>'2 уровень'!H120</f>
        <v>8963.2999999999993</v>
      </c>
      <c r="H34" s="323">
        <f>'2 уровень'!I120</f>
        <v>3291.3608799999997</v>
      </c>
      <c r="I34" s="323">
        <f>'2 уровень'!J120</f>
        <v>-5671.9391199999991</v>
      </c>
      <c r="J34" s="323">
        <f>'2 уровень'!K120</f>
        <v>-79.063639999999992</v>
      </c>
      <c r="K34" s="323">
        <f>'2 уровень'!L120</f>
        <v>3212.2972399999999</v>
      </c>
      <c r="L34" s="323">
        <f>'2 уровень'!M120</f>
        <v>36.720414133187553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</row>
    <row r="35" spans="1:181" ht="30" x14ac:dyDescent="0.25">
      <c r="A35" s="78" t="s">
        <v>80</v>
      </c>
      <c r="B35" s="34">
        <f>'2 уровень'!C121</f>
        <v>3446</v>
      </c>
      <c r="C35" s="34">
        <f>'2 уровень'!D121</f>
        <v>2010</v>
      </c>
      <c r="D35" s="34">
        <f>'2 уровень'!E121</f>
        <v>122</v>
      </c>
      <c r="E35" s="106">
        <f>'2 уровень'!F121</f>
        <v>6.0696517412935327</v>
      </c>
      <c r="F35" s="323">
        <f>'2 уровень'!G121</f>
        <v>6264.3455599999998</v>
      </c>
      <c r="G35" s="323">
        <f>'2 уровень'!H121</f>
        <v>3654.2</v>
      </c>
      <c r="H35" s="323">
        <f>'2 уровень'!I121</f>
        <v>229.52787000000001</v>
      </c>
      <c r="I35" s="323">
        <f>'2 уровень'!J121</f>
        <v>-3424.6721299999999</v>
      </c>
      <c r="J35" s="323">
        <f>'2 уровень'!K121</f>
        <v>-9.2551699999999997</v>
      </c>
      <c r="K35" s="323">
        <f>'2 уровень'!L121</f>
        <v>220.27270000000001</v>
      </c>
      <c r="L35" s="323">
        <f>'2 уровень'!M121</f>
        <v>6.2812071041541238</v>
      </c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</row>
    <row r="36" spans="1:181" ht="45" x14ac:dyDescent="0.25">
      <c r="A36" s="78" t="s">
        <v>99</v>
      </c>
      <c r="B36" s="34">
        <f>'2 уровень'!C122</f>
        <v>49</v>
      </c>
      <c r="C36" s="34">
        <f>'2 уровень'!D122</f>
        <v>29</v>
      </c>
      <c r="D36" s="34">
        <f>'2 уровень'!E122</f>
        <v>39</v>
      </c>
      <c r="E36" s="106">
        <f>'2 уровень'!F122</f>
        <v>134.48275862068965</v>
      </c>
      <c r="F36" s="323">
        <f>'2 уровень'!G122</f>
        <v>321.54192</v>
      </c>
      <c r="G36" s="323">
        <f>'2 уровень'!H122</f>
        <v>187.57</v>
      </c>
      <c r="H36" s="323">
        <f>'2 уровень'!I122</f>
        <v>255.92111999999997</v>
      </c>
      <c r="I36" s="323">
        <f>'2 уровень'!J122</f>
        <v>68.35111999999998</v>
      </c>
      <c r="J36" s="323">
        <f>'2 уровень'!K122</f>
        <v>-9.1869399999999999</v>
      </c>
      <c r="K36" s="323">
        <f>'2 уровень'!L122</f>
        <v>246.73417999999998</v>
      </c>
      <c r="L36" s="323">
        <f>'2 уровень'!M122</f>
        <v>136.44032627818947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</row>
    <row r="37" spans="1:181" ht="30" x14ac:dyDescent="0.25">
      <c r="A37" s="78" t="s">
        <v>100</v>
      </c>
      <c r="B37" s="34">
        <f>'2 уровень'!C123</f>
        <v>380</v>
      </c>
      <c r="C37" s="34">
        <f>'2 уровень'!D123</f>
        <v>222</v>
      </c>
      <c r="D37" s="34">
        <f>'2 уровень'!E123</f>
        <v>376</v>
      </c>
      <c r="E37" s="106">
        <f>'2 уровень'!F123</f>
        <v>0</v>
      </c>
      <c r="F37" s="323">
        <f>'2 уровень'!G123</f>
        <v>2493.5904</v>
      </c>
      <c r="G37" s="323">
        <f>'2 уровень'!H123</f>
        <v>1454.59</v>
      </c>
      <c r="H37" s="323">
        <f>'2 уровень'!I123</f>
        <v>2467.3420799999994</v>
      </c>
      <c r="I37" s="323">
        <f>'2 уровень'!J123</f>
        <v>1012.7520799999995</v>
      </c>
      <c r="J37" s="323">
        <f>'2 уровень'!K123</f>
        <v>-68.901929999999993</v>
      </c>
      <c r="K37" s="323">
        <f>'2 уровень'!L123</f>
        <v>2398.4401499999994</v>
      </c>
      <c r="L37" s="323">
        <f>'2 уровень'!M123</f>
        <v>169.62457324744426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</row>
    <row r="38" spans="1:181" ht="30" x14ac:dyDescent="0.25">
      <c r="A38" s="229" t="s">
        <v>112</v>
      </c>
      <c r="B38" s="227">
        <f>'2 уровень'!C124</f>
        <v>23831</v>
      </c>
      <c r="C38" s="227">
        <f>'2 уровень'!D124</f>
        <v>13902</v>
      </c>
      <c r="D38" s="227">
        <f>'2 уровень'!E124</f>
        <v>8829</v>
      </c>
      <c r="E38" s="228">
        <f>'2 уровень'!F124</f>
        <v>63.508847647820453</v>
      </c>
      <c r="F38" s="322">
        <f>'2 уровень'!G124</f>
        <v>43806.136369999993</v>
      </c>
      <c r="G38" s="322">
        <f>'2 уровень'!H124</f>
        <v>25553.58</v>
      </c>
      <c r="H38" s="322">
        <f>'2 уровень'!I124</f>
        <v>19272.746290000003</v>
      </c>
      <c r="I38" s="322">
        <f>'2 уровень'!J124</f>
        <v>-6280.8337099999972</v>
      </c>
      <c r="J38" s="322">
        <f>'2 уровень'!K124</f>
        <v>-80.100470000000001</v>
      </c>
      <c r="K38" s="322">
        <f>'2 уровень'!L124</f>
        <v>19192.645820000002</v>
      </c>
      <c r="L38" s="322">
        <f>'2 уровень'!M124</f>
        <v>75.420924543645157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</row>
    <row r="39" spans="1:181" ht="30" x14ac:dyDescent="0.25">
      <c r="A39" s="78" t="s">
        <v>108</v>
      </c>
      <c r="B39" s="34">
        <f>'2 уровень'!C125</f>
        <v>8705</v>
      </c>
      <c r="C39" s="34">
        <f>'2 уровень'!D125</f>
        <v>5078</v>
      </c>
      <c r="D39" s="34">
        <f>'2 уровень'!E125</f>
        <v>254</v>
      </c>
      <c r="E39" s="106">
        <f>'2 уровень'!F125</f>
        <v>5.0019692792437969</v>
      </c>
      <c r="F39" s="323">
        <f>'2 уровень'!G125</f>
        <v>7929.4762499999997</v>
      </c>
      <c r="G39" s="323">
        <f>'2 уровень'!H125</f>
        <v>4625.53</v>
      </c>
      <c r="H39" s="323">
        <f>'2 уровень'!I125</f>
        <v>450.86793999999992</v>
      </c>
      <c r="I39" s="323">
        <f>'2 уровень'!J125</f>
        <v>-4174.6620599999997</v>
      </c>
      <c r="J39" s="323">
        <f>'2 уровень'!K125</f>
        <v>-67.927689999999998</v>
      </c>
      <c r="K39" s="323">
        <f>'2 уровень'!L125</f>
        <v>382.94024999999993</v>
      </c>
      <c r="L39" s="323">
        <f>'2 уровень'!M125</f>
        <v>9.7473790030547836</v>
      </c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</row>
    <row r="40" spans="1:181" ht="60" x14ac:dyDescent="0.25">
      <c r="A40" s="78" t="s">
        <v>81</v>
      </c>
      <c r="B40" s="34">
        <f>'2 уровень'!C126</f>
        <v>11000</v>
      </c>
      <c r="C40" s="34">
        <f>'2 уровень'!D126</f>
        <v>6417</v>
      </c>
      <c r="D40" s="34">
        <f>'2 уровень'!E126</f>
        <v>6354</v>
      </c>
      <c r="E40" s="106">
        <f>'2 уровень'!F126</f>
        <v>99.018232819074342</v>
      </c>
      <c r="F40" s="323">
        <f>'2 уровень'!G126</f>
        <v>31471.66</v>
      </c>
      <c r="G40" s="323">
        <f>'2 уровень'!H126</f>
        <v>18358.47</v>
      </c>
      <c r="H40" s="323">
        <f>'2 уровень'!I126</f>
        <v>16465.402490000004</v>
      </c>
      <c r="I40" s="323">
        <f>'2 уровень'!J126</f>
        <v>-1893.0675099999971</v>
      </c>
      <c r="J40" s="323">
        <f>'2 уровень'!K126</f>
        <v>-11.642950000000001</v>
      </c>
      <c r="K40" s="323">
        <f>'2 уровень'!L126</f>
        <v>16453.759540000003</v>
      </c>
      <c r="L40" s="323">
        <f>'2 уровень'!M126</f>
        <v>89.688315475091358</v>
      </c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</row>
    <row r="41" spans="1:181" ht="45" x14ac:dyDescent="0.25">
      <c r="A41" s="78" t="s">
        <v>109</v>
      </c>
      <c r="B41" s="34">
        <f>'2 уровень'!C127</f>
        <v>4126</v>
      </c>
      <c r="C41" s="34">
        <f>'2 уровень'!D127</f>
        <v>2407</v>
      </c>
      <c r="D41" s="34">
        <f>'2 уровень'!E127</f>
        <v>2221</v>
      </c>
      <c r="E41" s="106">
        <f>'2 уровень'!F127</f>
        <v>92.272538429580379</v>
      </c>
      <c r="F41" s="323">
        <f>'2 уровень'!G127</f>
        <v>4405.0001199999988</v>
      </c>
      <c r="G41" s="323">
        <f>'2 уровень'!H127</f>
        <v>2569.58</v>
      </c>
      <c r="H41" s="323">
        <f>'2 уровень'!I127</f>
        <v>2356.4758599999996</v>
      </c>
      <c r="I41" s="323">
        <f>'2 уровень'!J127</f>
        <v>-213.10414000000037</v>
      </c>
      <c r="J41" s="323">
        <f>'2 уровень'!K127</f>
        <v>-0.52983000000000002</v>
      </c>
      <c r="K41" s="323">
        <f>'2 уровень'!L127</f>
        <v>2355.9460299999996</v>
      </c>
      <c r="L41" s="323">
        <f>'2 уровень'!M127</f>
        <v>91.706654784050301</v>
      </c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</row>
    <row r="42" spans="1:181" ht="30.75" thickBot="1" x14ac:dyDescent="0.3">
      <c r="A42" s="271" t="s">
        <v>123</v>
      </c>
      <c r="B42" s="230">
        <f>'2 уровень'!C128</f>
        <v>43000</v>
      </c>
      <c r="C42" s="230">
        <f>'2 уровень'!D128</f>
        <v>25083</v>
      </c>
      <c r="D42" s="230">
        <f>'2 уровень'!E128</f>
        <v>19188</v>
      </c>
      <c r="E42" s="231">
        <f>'2 уровень'!F128</f>
        <v>76.498026551847857</v>
      </c>
      <c r="F42" s="325">
        <f>'2 уровень'!G128</f>
        <v>41848.46</v>
      </c>
      <c r="G42" s="325">
        <f>'2 уровень'!H128</f>
        <v>24411.599999999999</v>
      </c>
      <c r="H42" s="325">
        <f>'2 уровень'!I128</f>
        <v>18679.010000000002</v>
      </c>
      <c r="I42" s="325">
        <f>'2 уровень'!J128</f>
        <v>-5732.5899999999965</v>
      </c>
      <c r="J42" s="325">
        <f>'2 уровень'!K128</f>
        <v>-48.31</v>
      </c>
      <c r="K42" s="325">
        <f>'2 уровень'!L128</f>
        <v>18630.7</v>
      </c>
      <c r="L42" s="325">
        <f>'2 уровень'!M128</f>
        <v>76.516942764915058</v>
      </c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</row>
    <row r="43" spans="1:181" ht="15.75" thickBot="1" x14ac:dyDescent="0.3">
      <c r="A43" s="232" t="s">
        <v>106</v>
      </c>
      <c r="B43" s="233">
        <f>'2 уровень'!C129</f>
        <v>0</v>
      </c>
      <c r="C43" s="233">
        <f>'2 уровень'!D129</f>
        <v>0</v>
      </c>
      <c r="D43" s="233">
        <f>'2 уровень'!E129</f>
        <v>0</v>
      </c>
      <c r="E43" s="234">
        <f>'2 уровень'!F129</f>
        <v>0</v>
      </c>
      <c r="F43" s="334">
        <f>'2 уровень'!G129</f>
        <v>110099.72727</v>
      </c>
      <c r="G43" s="334">
        <f>'2 уровень'!H129</f>
        <v>64224.840000000004</v>
      </c>
      <c r="H43" s="334">
        <f>'2 уровень'!I129</f>
        <v>44195.908240000004</v>
      </c>
      <c r="I43" s="334">
        <f>'2 уровень'!J129</f>
        <v>-20028.931759999992</v>
      </c>
      <c r="J43" s="334">
        <f>'2 уровень'!K129</f>
        <v>-294.81814999999995</v>
      </c>
      <c r="K43" s="334">
        <f>'2 уровень'!L129</f>
        <v>43901.090089999998</v>
      </c>
      <c r="L43" s="334">
        <f>'2 уровень'!M129</f>
        <v>68.814353200412796</v>
      </c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</row>
    <row r="44" spans="1:181" ht="15" customHeight="1" x14ac:dyDescent="0.25">
      <c r="A44" s="67" t="s">
        <v>18</v>
      </c>
      <c r="B44" s="68"/>
      <c r="C44" s="68"/>
      <c r="D44" s="68"/>
      <c r="E44" s="109"/>
      <c r="F44" s="321"/>
      <c r="G44" s="321"/>
      <c r="H44" s="321"/>
      <c r="I44" s="321"/>
      <c r="J44" s="321"/>
      <c r="K44" s="321"/>
      <c r="L44" s="321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</row>
    <row r="45" spans="1:181" ht="30" x14ac:dyDescent="0.25">
      <c r="A45" s="229" t="s">
        <v>120</v>
      </c>
      <c r="B45" s="255">
        <f>'Аян '!B21</f>
        <v>583</v>
      </c>
      <c r="C45" s="255">
        <f>'Аян '!C21</f>
        <v>340</v>
      </c>
      <c r="D45" s="255">
        <f>'Аян '!D21</f>
        <v>403</v>
      </c>
      <c r="E45" s="256">
        <f>'Аян '!E21</f>
        <v>118.52941176470588</v>
      </c>
      <c r="F45" s="322">
        <f>'Аян '!F21</f>
        <v>1674.7722899999999</v>
      </c>
      <c r="G45" s="322">
        <f>'Аян '!G21</f>
        <v>976.94999999999993</v>
      </c>
      <c r="H45" s="322">
        <f>'Аян '!H21</f>
        <v>1005.84285</v>
      </c>
      <c r="I45" s="322">
        <f>'Аян '!I21</f>
        <v>28.892850000000067</v>
      </c>
      <c r="J45" s="322">
        <f>'Аян '!J21</f>
        <v>-81.270629999999997</v>
      </c>
      <c r="K45" s="322">
        <f>'Аян '!K21</f>
        <v>924.57222000000002</v>
      </c>
      <c r="L45" s="322">
        <f>'Аян '!L21</f>
        <v>102.957454322125</v>
      </c>
    </row>
    <row r="46" spans="1:181" ht="30" x14ac:dyDescent="0.25">
      <c r="A46" s="78" t="s">
        <v>79</v>
      </c>
      <c r="B46" s="38">
        <f>'Аян '!B22</f>
        <v>431</v>
      </c>
      <c r="C46" s="38">
        <f>'Аян '!C22</f>
        <v>251</v>
      </c>
      <c r="D46" s="38">
        <f>'Аян '!D22</f>
        <v>251</v>
      </c>
      <c r="E46" s="110">
        <f>'Аян '!E22</f>
        <v>100</v>
      </c>
      <c r="F46" s="323">
        <f>'Аян '!F22</f>
        <v>1041.3</v>
      </c>
      <c r="G46" s="323">
        <f>'Аян '!G22</f>
        <v>607.42999999999995</v>
      </c>
      <c r="H46" s="323">
        <f>'Аян '!H22</f>
        <v>630.12557000000004</v>
      </c>
      <c r="I46" s="323">
        <f>'Аян '!I22</f>
        <v>22.695570000000089</v>
      </c>
      <c r="J46" s="323">
        <f>'Аян '!J22</f>
        <v>-80.460009999999997</v>
      </c>
      <c r="K46" s="323">
        <f>'Аян '!K22</f>
        <v>549.66556000000003</v>
      </c>
      <c r="L46" s="323">
        <f>'Аян '!L22</f>
        <v>103.73632681955125</v>
      </c>
    </row>
    <row r="47" spans="1:181" ht="30" x14ac:dyDescent="0.25">
      <c r="A47" s="78" t="s">
        <v>80</v>
      </c>
      <c r="B47" s="38">
        <f>'Аян '!B23</f>
        <v>111</v>
      </c>
      <c r="C47" s="38">
        <f>'Аян '!C23</f>
        <v>65</v>
      </c>
      <c r="D47" s="38">
        <f>'Аян '!D23</f>
        <v>152</v>
      </c>
      <c r="E47" s="110">
        <f>'Аян '!E23</f>
        <v>233.84615384615387</v>
      </c>
      <c r="F47" s="323">
        <f>'Аян '!F23</f>
        <v>276.34671000000003</v>
      </c>
      <c r="G47" s="323">
        <f>'Аян '!G23</f>
        <v>161.19999999999999</v>
      </c>
      <c r="H47" s="323">
        <f>'Аян '!H23</f>
        <v>375.71727999999996</v>
      </c>
      <c r="I47" s="323">
        <f>'Аян '!I23</f>
        <v>214.51727999999997</v>
      </c>
      <c r="J47" s="323">
        <f>'Аян '!J23</f>
        <v>-0.81062000000000001</v>
      </c>
      <c r="K47" s="323">
        <f>'Аян '!K23</f>
        <v>374.90665999999999</v>
      </c>
      <c r="L47" s="323">
        <f>'Аян '!L23</f>
        <v>233.07523573200993</v>
      </c>
    </row>
    <row r="48" spans="1:181" ht="45" x14ac:dyDescent="0.25">
      <c r="A48" s="78" t="s">
        <v>99</v>
      </c>
      <c r="B48" s="38">
        <f>'Аян '!B24</f>
        <v>4</v>
      </c>
      <c r="C48" s="38">
        <f>'Аян '!C24</f>
        <v>2</v>
      </c>
      <c r="D48" s="38">
        <f>'Аян '!D24</f>
        <v>0</v>
      </c>
      <c r="E48" s="110">
        <f>'Аян '!E24</f>
        <v>0</v>
      </c>
      <c r="F48" s="323">
        <f>'Аян '!F24</f>
        <v>34.841519999999996</v>
      </c>
      <c r="G48" s="323">
        <f>'Аян '!G24</f>
        <v>20.32</v>
      </c>
      <c r="H48" s="323">
        <f>'Аян '!H24</f>
        <v>0</v>
      </c>
      <c r="I48" s="323">
        <f>'Аян '!I24</f>
        <v>-20.32</v>
      </c>
      <c r="J48" s="323">
        <f>'Аян '!J24</f>
        <v>0</v>
      </c>
      <c r="K48" s="323">
        <f>'Аян '!K24</f>
        <v>0</v>
      </c>
      <c r="L48" s="323">
        <f>'Аян '!L24</f>
        <v>0</v>
      </c>
    </row>
    <row r="49" spans="1:181" ht="30" x14ac:dyDescent="0.25">
      <c r="A49" s="78" t="s">
        <v>100</v>
      </c>
      <c r="B49" s="38">
        <f>'Аян '!B25</f>
        <v>37</v>
      </c>
      <c r="C49" s="38">
        <f>'Аян '!C25</f>
        <v>22</v>
      </c>
      <c r="D49" s="38">
        <f>'Аян '!D25</f>
        <v>0</v>
      </c>
      <c r="E49" s="110">
        <f>'Аян '!E25</f>
        <v>0</v>
      </c>
      <c r="F49" s="323">
        <f>'Аян '!F25</f>
        <v>322.28406000000001</v>
      </c>
      <c r="G49" s="323">
        <f>'Аян '!G25</f>
        <v>188</v>
      </c>
      <c r="H49" s="323">
        <f>'Аян '!H25</f>
        <v>0</v>
      </c>
      <c r="I49" s="323">
        <f>'Аян '!I25</f>
        <v>-188</v>
      </c>
      <c r="J49" s="323">
        <f>'Аян '!J25</f>
        <v>0</v>
      </c>
      <c r="K49" s="323">
        <f>'Аян '!K25</f>
        <v>0</v>
      </c>
      <c r="L49" s="323">
        <f>'Аян '!L25</f>
        <v>0</v>
      </c>
    </row>
    <row r="50" spans="1:181" ht="30" x14ac:dyDescent="0.25">
      <c r="A50" s="229" t="s">
        <v>112</v>
      </c>
      <c r="B50" s="255">
        <f>'Аян '!B26</f>
        <v>900</v>
      </c>
      <c r="C50" s="255">
        <f>'Аян '!C26</f>
        <v>525</v>
      </c>
      <c r="D50" s="255">
        <f>'Аян '!D26</f>
        <v>511</v>
      </c>
      <c r="E50" s="256">
        <f>'Аян '!E26</f>
        <v>97.333333333333343</v>
      </c>
      <c r="F50" s="322">
        <f>'Аян '!F26</f>
        <v>2469.3310000000001</v>
      </c>
      <c r="G50" s="322">
        <f>'Аян '!G26</f>
        <v>1440.45</v>
      </c>
      <c r="H50" s="322">
        <f>'Аян '!H26</f>
        <v>1539.4639999999999</v>
      </c>
      <c r="I50" s="322">
        <f>'Аян '!I26</f>
        <v>99.013999999999896</v>
      </c>
      <c r="J50" s="322">
        <f>'Аян '!J26</f>
        <v>0</v>
      </c>
      <c r="K50" s="322">
        <f>'Аян '!K26</f>
        <v>1539.4639999999999</v>
      </c>
      <c r="L50" s="322">
        <f>'Аян '!L26</f>
        <v>106.87382415217466</v>
      </c>
    </row>
    <row r="51" spans="1:181" ht="30" x14ac:dyDescent="0.25">
      <c r="A51" s="78" t="s">
        <v>108</v>
      </c>
      <c r="B51" s="38">
        <f>'Аян '!B27</f>
        <v>300</v>
      </c>
      <c r="C51" s="38">
        <f>'Аян '!C27</f>
        <v>175</v>
      </c>
      <c r="D51" s="38">
        <f>'Аян '!D27</f>
        <v>173</v>
      </c>
      <c r="E51" s="110">
        <f>'Аян '!E27</f>
        <v>98.857142857142861</v>
      </c>
      <c r="F51" s="323">
        <f>'Аян '!F27</f>
        <v>411.56099999999992</v>
      </c>
      <c r="G51" s="323">
        <f>'Аян '!G27</f>
        <v>240.08</v>
      </c>
      <c r="H51" s="323">
        <f>'Аян '!H27</f>
        <v>402.60511000000002</v>
      </c>
      <c r="I51" s="323">
        <f>'Аян '!I27</f>
        <v>162.52511000000001</v>
      </c>
      <c r="J51" s="323">
        <f>'Аян '!J27</f>
        <v>0</v>
      </c>
      <c r="K51" s="323">
        <f>'Аян '!K27</f>
        <v>402.60511000000002</v>
      </c>
      <c r="L51" s="323">
        <f>'Аян '!L27</f>
        <v>167.69623042319225</v>
      </c>
    </row>
    <row r="52" spans="1:181" ht="60" x14ac:dyDescent="0.25">
      <c r="A52" s="78" t="s">
        <v>81</v>
      </c>
      <c r="B52" s="38">
        <f>'Аян '!B28</f>
        <v>500</v>
      </c>
      <c r="C52" s="38">
        <f>'Аян '!C28</f>
        <v>292</v>
      </c>
      <c r="D52" s="38">
        <f>'Аян '!D28</f>
        <v>251</v>
      </c>
      <c r="E52" s="110">
        <f>'Аян '!E28</f>
        <v>85.958904109589042</v>
      </c>
      <c r="F52" s="323">
        <f>'Аян '!F28</f>
        <v>1927.15</v>
      </c>
      <c r="G52" s="323">
        <f>'Аян '!G28</f>
        <v>1124.17</v>
      </c>
      <c r="H52" s="323">
        <f>'Аян '!H28</f>
        <v>1015.97741</v>
      </c>
      <c r="I52" s="323">
        <f>'Аян '!I28</f>
        <v>-108.19259000000011</v>
      </c>
      <c r="J52" s="323">
        <f>'Аян '!J28</f>
        <v>0</v>
      </c>
      <c r="K52" s="323">
        <f>'Аян '!K28</f>
        <v>1015.97741</v>
      </c>
      <c r="L52" s="323">
        <f>'Аян '!L28</f>
        <v>90.375780353505235</v>
      </c>
    </row>
    <row r="53" spans="1:181" ht="45" x14ac:dyDescent="0.25">
      <c r="A53" s="78" t="s">
        <v>109</v>
      </c>
      <c r="B53" s="38">
        <f>'Аян '!B29</f>
        <v>100</v>
      </c>
      <c r="C53" s="38">
        <f>'Аян '!C29</f>
        <v>58</v>
      </c>
      <c r="D53" s="38">
        <f>'Аян '!D29</f>
        <v>87</v>
      </c>
      <c r="E53" s="110">
        <f>'Аян '!E29</f>
        <v>150</v>
      </c>
      <c r="F53" s="323">
        <f>'Аян '!F29</f>
        <v>130.62</v>
      </c>
      <c r="G53" s="323">
        <f>'Аян '!G29</f>
        <v>76.2</v>
      </c>
      <c r="H53" s="323">
        <f>'Аян '!H29</f>
        <v>120.88148</v>
      </c>
      <c r="I53" s="323">
        <f>'Аян '!I29</f>
        <v>44.681479999999993</v>
      </c>
      <c r="J53" s="323">
        <f>'Аян '!J29</f>
        <v>0</v>
      </c>
      <c r="K53" s="323">
        <f>'Аян '!K29</f>
        <v>120.88148</v>
      </c>
      <c r="L53" s="323">
        <f>'Аян '!L29</f>
        <v>158.63711286089236</v>
      </c>
    </row>
    <row r="54" spans="1:181" ht="30.75" thickBot="1" x14ac:dyDescent="0.3">
      <c r="A54" s="269" t="s">
        <v>123</v>
      </c>
      <c r="B54" s="235">
        <f>'Аян '!B30</f>
        <v>1900</v>
      </c>
      <c r="C54" s="235">
        <f>'Аян '!C30</f>
        <v>1108</v>
      </c>
      <c r="D54" s="235">
        <f>'Аян '!D30</f>
        <v>1143</v>
      </c>
      <c r="E54" s="236">
        <f>'Аян '!E30</f>
        <v>103.15884476534296</v>
      </c>
      <c r="F54" s="325">
        <f>'Аян '!F30</f>
        <v>2454.4960000000001</v>
      </c>
      <c r="G54" s="325">
        <f>'Аян '!G30</f>
        <v>1431.79</v>
      </c>
      <c r="H54" s="325">
        <f>'Аян '!H30</f>
        <v>1476.5731199999998</v>
      </c>
      <c r="I54" s="325">
        <f>'Аян '!I30</f>
        <v>44.783119999999826</v>
      </c>
      <c r="J54" s="325">
        <f>'Аян '!J30</f>
        <v>-1.2918399999999999</v>
      </c>
      <c r="K54" s="325">
        <f>'Аян '!K30</f>
        <v>1475.2812799999997</v>
      </c>
      <c r="L54" s="325">
        <f>'Аян '!L30</f>
        <v>103.12777153074121</v>
      </c>
    </row>
    <row r="55" spans="1:181" ht="15.75" thickBot="1" x14ac:dyDescent="0.3">
      <c r="A55" s="232" t="s">
        <v>4</v>
      </c>
      <c r="B55" s="237">
        <f>'Аян '!B31</f>
        <v>0</v>
      </c>
      <c r="C55" s="237">
        <f>'Аян '!C31</f>
        <v>0</v>
      </c>
      <c r="D55" s="237">
        <f>'Аян '!D31</f>
        <v>0</v>
      </c>
      <c r="E55" s="238">
        <f>'Аян '!E31</f>
        <v>0</v>
      </c>
      <c r="F55" s="334">
        <f>'Аян '!F31</f>
        <v>6598.5992900000001</v>
      </c>
      <c r="G55" s="334">
        <f>'Аян '!G31</f>
        <v>3849.19</v>
      </c>
      <c r="H55" s="334">
        <f>'Аян '!H31</f>
        <v>4021.87997</v>
      </c>
      <c r="I55" s="334">
        <f>'Аян '!I31</f>
        <v>172.68996999999979</v>
      </c>
      <c r="J55" s="334">
        <f>'Аян '!J31</f>
        <v>-82.56246999999999</v>
      </c>
      <c r="K55" s="334">
        <f>'Аян '!K31</f>
        <v>3939.3174999999997</v>
      </c>
      <c r="L55" s="334">
        <f>'Аян '!L31</f>
        <v>104.48639765768901</v>
      </c>
    </row>
    <row r="56" spans="1:181" ht="15" customHeight="1" x14ac:dyDescent="0.25">
      <c r="A56" s="67" t="s">
        <v>19</v>
      </c>
      <c r="B56" s="68"/>
      <c r="C56" s="68"/>
      <c r="D56" s="68"/>
      <c r="E56" s="109"/>
      <c r="F56" s="321"/>
      <c r="G56" s="321"/>
      <c r="H56" s="321"/>
      <c r="I56" s="321"/>
      <c r="J56" s="321"/>
      <c r="K56" s="321"/>
      <c r="L56" s="321"/>
    </row>
    <row r="57" spans="1:181" ht="30" x14ac:dyDescent="0.25">
      <c r="A57" s="229" t="s">
        <v>120</v>
      </c>
      <c r="B57" s="227">
        <f>'1 уровень'!D263</f>
        <v>4073</v>
      </c>
      <c r="C57" s="227">
        <f>'1 уровень'!E263</f>
        <v>2377</v>
      </c>
      <c r="D57" s="227">
        <f>'1 уровень'!F263</f>
        <v>1858</v>
      </c>
      <c r="E57" s="228">
        <f>'1 уровень'!G263</f>
        <v>78.165755153554912</v>
      </c>
      <c r="F57" s="322">
        <f>'1 уровень'!H263</f>
        <v>5844.4930799999993</v>
      </c>
      <c r="G57" s="322">
        <f>'1 уровень'!I263</f>
        <v>3409.29</v>
      </c>
      <c r="H57" s="322">
        <f>'1 уровень'!J263</f>
        <v>3793.9969900000001</v>
      </c>
      <c r="I57" s="322">
        <f>'1 уровень'!K263</f>
        <v>384.70699000000013</v>
      </c>
      <c r="J57" s="322">
        <f>'1 уровень'!L263</f>
        <v>-52.68844</v>
      </c>
      <c r="K57" s="322">
        <f>'1 уровень'!M263</f>
        <v>3741.3085500000002</v>
      </c>
      <c r="L57" s="322">
        <f>'1 уровень'!N263</f>
        <v>111.28407938309736</v>
      </c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</row>
    <row r="58" spans="1:181" ht="30" x14ac:dyDescent="0.25">
      <c r="A58" s="78" t="s">
        <v>79</v>
      </c>
      <c r="B58" s="34">
        <f>'1 уровень'!D264</f>
        <v>3005</v>
      </c>
      <c r="C58" s="34">
        <f>'1 уровень'!E264</f>
        <v>1753</v>
      </c>
      <c r="D58" s="34">
        <f>'1 уровень'!F264</f>
        <v>1409</v>
      </c>
      <c r="E58" s="106">
        <f>'1 уровень'!G264</f>
        <v>80.376497432972045</v>
      </c>
      <c r="F58" s="323">
        <f>'1 уровень'!H264</f>
        <v>3447.7350000000001</v>
      </c>
      <c r="G58" s="323">
        <f>'1 уровень'!I264</f>
        <v>2011.18</v>
      </c>
      <c r="H58" s="323">
        <f>'1 уровень'!J264</f>
        <v>2344.7596800000001</v>
      </c>
      <c r="I58" s="323">
        <f>'1 уровень'!K264</f>
        <v>333.57968000000005</v>
      </c>
      <c r="J58" s="323">
        <f>'1 уровень'!L264</f>
        <v>-36.283239999999999</v>
      </c>
      <c r="K58" s="323">
        <f>'1 уровень'!M264</f>
        <v>2308.4764399999999</v>
      </c>
      <c r="L58" s="323">
        <f>'1 уровень'!N264</f>
        <v>116.58626676876263</v>
      </c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</row>
    <row r="59" spans="1:181" ht="30" x14ac:dyDescent="0.25">
      <c r="A59" s="78" t="s">
        <v>80</v>
      </c>
      <c r="B59" s="34">
        <f>'1 уровень'!D265</f>
        <v>872</v>
      </c>
      <c r="C59" s="34">
        <f>'1 уровень'!E265</f>
        <v>509</v>
      </c>
      <c r="D59" s="34">
        <f>'1 уровень'!F265</f>
        <v>254</v>
      </c>
      <c r="E59" s="106">
        <f>'1 уровень'!G265</f>
        <v>49.901768172888019</v>
      </c>
      <c r="F59" s="323">
        <f>'1 уровень'!H265</f>
        <v>1324.9516799999999</v>
      </c>
      <c r="G59" s="323">
        <f>'1 уровень'!I265</f>
        <v>772.89</v>
      </c>
      <c r="H59" s="323">
        <f>'1 уровень'!J265</f>
        <v>382.89931000000001</v>
      </c>
      <c r="I59" s="323">
        <f>'1 уровень'!K265</f>
        <v>-389.99068999999997</v>
      </c>
      <c r="J59" s="323">
        <f>'1 уровень'!L265</f>
        <v>0</v>
      </c>
      <c r="K59" s="323">
        <f>'1 уровень'!M265</f>
        <v>382.89931000000001</v>
      </c>
      <c r="L59" s="323">
        <f>'1 уровень'!N265</f>
        <v>49.541242608909421</v>
      </c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</row>
    <row r="60" spans="1:181" ht="30" x14ac:dyDescent="0.25">
      <c r="A60" s="78" t="s">
        <v>110</v>
      </c>
      <c r="B60" s="34">
        <f>'1 уровень'!D266</f>
        <v>102</v>
      </c>
      <c r="C60" s="34">
        <f>'1 уровень'!E266</f>
        <v>60</v>
      </c>
      <c r="D60" s="34">
        <f>'1 уровень'!F266</f>
        <v>100</v>
      </c>
      <c r="E60" s="106">
        <f>'1 уровень'!G266</f>
        <v>166.66666666666669</v>
      </c>
      <c r="F60" s="323">
        <f>'1 уровень'!H266</f>
        <v>557.77679999999998</v>
      </c>
      <c r="G60" s="323">
        <f>'1 уровень'!I266</f>
        <v>325.37</v>
      </c>
      <c r="H60" s="323">
        <f>'1 уровень'!J266</f>
        <v>546.84</v>
      </c>
      <c r="I60" s="323">
        <f>'1 уровень'!K266</f>
        <v>221.47000000000003</v>
      </c>
      <c r="J60" s="323">
        <f>'1 уровень'!L266</f>
        <v>0</v>
      </c>
      <c r="K60" s="323">
        <f>'1 уровень'!M266</f>
        <v>546.84</v>
      </c>
      <c r="L60" s="323">
        <f>'1 уровень'!N266</f>
        <v>168.06712358238315</v>
      </c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</row>
    <row r="61" spans="1:181" s="32" customFormat="1" ht="30" x14ac:dyDescent="0.25">
      <c r="A61" s="78" t="s">
        <v>111</v>
      </c>
      <c r="B61" s="45">
        <f>'1 уровень'!D267</f>
        <v>94</v>
      </c>
      <c r="C61" s="45">
        <f>'1 уровень'!E267</f>
        <v>55</v>
      </c>
      <c r="D61" s="45">
        <f>'1 уровень'!F267</f>
        <v>95</v>
      </c>
      <c r="E61" s="112">
        <f>'1 уровень'!G267</f>
        <v>172.72727272727272</v>
      </c>
      <c r="F61" s="316">
        <f>'1 уровень'!H267</f>
        <v>514.02959999999996</v>
      </c>
      <c r="G61" s="316">
        <f>'1 уровень'!I267</f>
        <v>299.85000000000002</v>
      </c>
      <c r="H61" s="316">
        <f>'1 уровень'!J267</f>
        <v>519.49800000000005</v>
      </c>
      <c r="I61" s="316">
        <f>'1 уровень'!K267</f>
        <v>219.64800000000002</v>
      </c>
      <c r="J61" s="316">
        <f>'1 уровень'!L267</f>
        <v>-16.405199999999997</v>
      </c>
      <c r="K61" s="316">
        <f>'1 уровень'!M267</f>
        <v>503.09280000000001</v>
      </c>
      <c r="L61" s="316">
        <f>'1 уровень'!N267</f>
        <v>173.25262631315658</v>
      </c>
    </row>
    <row r="62" spans="1:181" ht="30" x14ac:dyDescent="0.25">
      <c r="A62" s="229" t="s">
        <v>112</v>
      </c>
      <c r="B62" s="227">
        <f>'1 уровень'!D268</f>
        <v>8184</v>
      </c>
      <c r="C62" s="227">
        <f>'1 уровень'!E268</f>
        <v>4774</v>
      </c>
      <c r="D62" s="227">
        <f>'1 уровень'!F268</f>
        <v>2539</v>
      </c>
      <c r="E62" s="228">
        <f>'1 уровень'!G268</f>
        <v>53.183912861332217</v>
      </c>
      <c r="F62" s="322">
        <f>'1 уровень'!H268</f>
        <v>12855.459199999999</v>
      </c>
      <c r="G62" s="322">
        <f>'1 уровень'!I268</f>
        <v>7499.02</v>
      </c>
      <c r="H62" s="322">
        <f>'1 уровень'!J268</f>
        <v>3433.1064300000003</v>
      </c>
      <c r="I62" s="322">
        <f>'1 уровень'!K268</f>
        <v>-4065.9135699999997</v>
      </c>
      <c r="J62" s="322">
        <f>'1 уровень'!L268</f>
        <v>-9.8059000000000012</v>
      </c>
      <c r="K62" s="322">
        <f>'1 уровень'!M268</f>
        <v>3423.30053</v>
      </c>
      <c r="L62" s="322">
        <f>'1 уровень'!N268</f>
        <v>45.780734415963686</v>
      </c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</row>
    <row r="63" spans="1:181" ht="30" x14ac:dyDescent="0.25">
      <c r="A63" s="78" t="s">
        <v>108</v>
      </c>
      <c r="B63" s="34">
        <f>'1 уровень'!D269</f>
        <v>2334</v>
      </c>
      <c r="C63" s="34">
        <f>'1 уровень'!E269</f>
        <v>1362</v>
      </c>
      <c r="D63" s="34">
        <f>'1 уровень'!F269</f>
        <v>457</v>
      </c>
      <c r="E63" s="106">
        <f>'1 уровень'!G269</f>
        <v>33.55359765051395</v>
      </c>
      <c r="F63" s="323">
        <f>'1 уровень'!H269</f>
        <v>1712.2057</v>
      </c>
      <c r="G63" s="323">
        <f>'1 уровень'!I269</f>
        <v>998.79</v>
      </c>
      <c r="H63" s="323">
        <f>'1 уровень'!J269</f>
        <v>742.50055000000009</v>
      </c>
      <c r="I63" s="323">
        <f>'1 уровень'!K269</f>
        <v>-256.28944999999987</v>
      </c>
      <c r="J63" s="323">
        <f>'1 уровень'!L269</f>
        <v>-1.85802</v>
      </c>
      <c r="K63" s="323">
        <f>'1 уровень'!M269</f>
        <v>740.64253000000008</v>
      </c>
      <c r="L63" s="323">
        <f>'1 уровень'!N269</f>
        <v>74.340006407753393</v>
      </c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</row>
    <row r="64" spans="1:181" ht="60" x14ac:dyDescent="0.25">
      <c r="A64" s="78" t="s">
        <v>81</v>
      </c>
      <c r="B64" s="34">
        <f>'1 уровень'!D270</f>
        <v>4300</v>
      </c>
      <c r="C64" s="34">
        <f>'1 уровень'!E270</f>
        <v>2508</v>
      </c>
      <c r="D64" s="34">
        <f>'1 уровень'!F270</f>
        <v>1390</v>
      </c>
      <c r="E64" s="106">
        <f>'1 уровень'!G270</f>
        <v>55.422647527910684</v>
      </c>
      <c r="F64" s="323">
        <f>'1 уровень'!H270</f>
        <v>9755.9259999999995</v>
      </c>
      <c r="G64" s="323">
        <f>'1 уровень'!I270</f>
        <v>5690.96</v>
      </c>
      <c r="H64" s="323">
        <f>'1 уровень'!J270</f>
        <v>2128.3386</v>
      </c>
      <c r="I64" s="323">
        <f>'1 уровень'!K270</f>
        <v>-3562.6214</v>
      </c>
      <c r="J64" s="323">
        <f>'1 уровень'!L270</f>
        <v>0</v>
      </c>
      <c r="K64" s="323">
        <f>'1 уровень'!M270</f>
        <v>2128.3386</v>
      </c>
      <c r="L64" s="323">
        <f>'1 уровень'!N270</f>
        <v>37.398586530216342</v>
      </c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</row>
    <row r="65" spans="1:181" ht="45" x14ac:dyDescent="0.25">
      <c r="A65" s="78" t="s">
        <v>109</v>
      </c>
      <c r="B65" s="34">
        <f>'1 уровень'!D271</f>
        <v>1550</v>
      </c>
      <c r="C65" s="34">
        <f>'1 уровень'!E271</f>
        <v>904</v>
      </c>
      <c r="D65" s="34">
        <f>'1 уровень'!F271</f>
        <v>692</v>
      </c>
      <c r="E65" s="106">
        <f>'1 уровень'!G271</f>
        <v>76.548672566371678</v>
      </c>
      <c r="F65" s="323">
        <f>'1 уровень'!H271</f>
        <v>1387.3275000000001</v>
      </c>
      <c r="G65" s="323">
        <f>'1 уровень'!I271</f>
        <v>809.27</v>
      </c>
      <c r="H65" s="323">
        <f>'1 уровень'!J271</f>
        <v>562.26728000000003</v>
      </c>
      <c r="I65" s="323">
        <f>'1 уровень'!K271</f>
        <v>-247.00271999999995</v>
      </c>
      <c r="J65" s="323">
        <f>'1 уровень'!L271</f>
        <v>-7.9478800000000005</v>
      </c>
      <c r="K65" s="323">
        <f>'1 уровень'!M271</f>
        <v>554.31939999999997</v>
      </c>
      <c r="L65" s="323">
        <f>'1 уровень'!N271</f>
        <v>69.478329852830328</v>
      </c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</row>
    <row r="66" spans="1:181" ht="30.75" thickBot="1" x14ac:dyDescent="0.3">
      <c r="A66" s="170" t="s">
        <v>123</v>
      </c>
      <c r="B66" s="230">
        <f>'1 уровень'!D272</f>
        <v>10700</v>
      </c>
      <c r="C66" s="230">
        <f>'1 уровень'!E272</f>
        <v>6242</v>
      </c>
      <c r="D66" s="230">
        <f>'1 уровень'!F272</f>
        <v>5954</v>
      </c>
      <c r="E66" s="231">
        <f>'1 уровень'!G272</f>
        <v>95.38609420057675</v>
      </c>
      <c r="F66" s="325">
        <f>'1 уровень'!H272</f>
        <v>8677.9140000000007</v>
      </c>
      <c r="G66" s="325">
        <f>'1 уровень'!I272</f>
        <v>5062.12</v>
      </c>
      <c r="H66" s="325">
        <f>'1 уровень'!J272</f>
        <v>4832.0571599999994</v>
      </c>
      <c r="I66" s="325">
        <f>'1 уровень'!K272</f>
        <v>-230.06284000000051</v>
      </c>
      <c r="J66" s="325">
        <f>'1 уровень'!L272</f>
        <v>-6.2957000000000001</v>
      </c>
      <c r="K66" s="325">
        <f>'1 уровень'!M272</f>
        <v>4825.7614599999997</v>
      </c>
      <c r="L66" s="325">
        <f>'1 уровень'!N272</f>
        <v>95.455207699540892</v>
      </c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</row>
    <row r="67" spans="1:181" ht="15.75" thickBot="1" x14ac:dyDescent="0.3">
      <c r="A67" s="239" t="s">
        <v>106</v>
      </c>
      <c r="B67" s="233">
        <f>'1 уровень'!D273</f>
        <v>0</v>
      </c>
      <c r="C67" s="233">
        <f>'1 уровень'!E273</f>
        <v>0</v>
      </c>
      <c r="D67" s="233">
        <f>'1 уровень'!F273</f>
        <v>0</v>
      </c>
      <c r="E67" s="234">
        <f>'1 уровень'!G273</f>
        <v>0</v>
      </c>
      <c r="F67" s="334">
        <f>'1 уровень'!H273</f>
        <v>27377.866279999998</v>
      </c>
      <c r="G67" s="334">
        <f>'1 уровень'!I273</f>
        <v>15970.43</v>
      </c>
      <c r="H67" s="334">
        <f>'1 уровень'!J273</f>
        <v>12059.16058</v>
      </c>
      <c r="I67" s="334">
        <f>'1 уровень'!K273</f>
        <v>-3911.2694200000001</v>
      </c>
      <c r="J67" s="334">
        <f>'1 уровень'!L273</f>
        <v>-68.790040000000005</v>
      </c>
      <c r="K67" s="334">
        <f>'1 уровень'!M273</f>
        <v>11990.37054</v>
      </c>
      <c r="L67" s="334">
        <f>'1 уровень'!N273</f>
        <v>75.509304257931689</v>
      </c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</row>
    <row r="68" spans="1:181" s="32" customFormat="1" ht="15" customHeight="1" x14ac:dyDescent="0.2">
      <c r="A68" s="134" t="s">
        <v>20</v>
      </c>
      <c r="B68" s="150"/>
      <c r="C68" s="150"/>
      <c r="D68" s="279"/>
      <c r="E68" s="151"/>
      <c r="F68" s="336"/>
      <c r="G68" s="336"/>
      <c r="H68" s="337"/>
      <c r="I68" s="337"/>
      <c r="J68" s="337"/>
      <c r="K68" s="337"/>
      <c r="L68" s="336"/>
    </row>
    <row r="69" spans="1:181" ht="30" x14ac:dyDescent="0.25">
      <c r="A69" s="229" t="s">
        <v>120</v>
      </c>
      <c r="B69" s="227">
        <f>'2 уровень'!C153</f>
        <v>6904</v>
      </c>
      <c r="C69" s="227">
        <f>'2 уровень'!D153</f>
        <v>4028</v>
      </c>
      <c r="D69" s="227">
        <f>'2 уровень'!E153</f>
        <v>2880</v>
      </c>
      <c r="E69" s="228">
        <f>'2 уровень'!F153</f>
        <v>71.499503475670309</v>
      </c>
      <c r="F69" s="322">
        <f>'2 уровень'!G153</f>
        <v>11629.591699999999</v>
      </c>
      <c r="G69" s="322">
        <f>'2 уровень'!H153</f>
        <v>6783.92</v>
      </c>
      <c r="H69" s="322">
        <f>'2 уровень'!I153</f>
        <v>5962.1382100000001</v>
      </c>
      <c r="I69" s="322">
        <f>'2 уровень'!J153</f>
        <v>-821.78179000000057</v>
      </c>
      <c r="J69" s="322">
        <f>'2 уровень'!K153</f>
        <v>-133.47780999999998</v>
      </c>
      <c r="K69" s="322">
        <f>'2 уровень'!L153</f>
        <v>5828.6604000000007</v>
      </c>
      <c r="L69" s="322">
        <f>'2 уровень'!M153</f>
        <v>87.886328405995357</v>
      </c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</row>
    <row r="70" spans="1:181" ht="30" x14ac:dyDescent="0.25">
      <c r="A70" s="78" t="s">
        <v>79</v>
      </c>
      <c r="B70" s="152">
        <f>'2 уровень'!C154</f>
        <v>5211</v>
      </c>
      <c r="C70" s="152">
        <f>'2 уровень'!D154</f>
        <v>3040</v>
      </c>
      <c r="D70" s="34">
        <f>'2 уровень'!E154</f>
        <v>1777</v>
      </c>
      <c r="E70" s="153">
        <f>'2 уровень'!F154</f>
        <v>58.453947368421055</v>
      </c>
      <c r="F70" s="324">
        <f>'2 уровень'!G154</f>
        <v>7588.87806</v>
      </c>
      <c r="G70" s="324">
        <f>'2 уровень'!H154</f>
        <v>4426.84</v>
      </c>
      <c r="H70" s="323">
        <f>'2 уровень'!I154</f>
        <v>3343.8435599999998</v>
      </c>
      <c r="I70" s="323">
        <f>'2 уровень'!J154</f>
        <v>-1082.9964400000003</v>
      </c>
      <c r="J70" s="323">
        <f>'2 уровень'!K154</f>
        <v>-113.22452999999999</v>
      </c>
      <c r="K70" s="323">
        <f>'2 уровень'!L154</f>
        <v>3230.6190299999998</v>
      </c>
      <c r="L70" s="324">
        <f>'2 уровень'!M154</f>
        <v>75.535676916265317</v>
      </c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</row>
    <row r="71" spans="1:181" ht="30" x14ac:dyDescent="0.25">
      <c r="A71" s="78" t="s">
        <v>80</v>
      </c>
      <c r="B71" s="152">
        <f>'2 уровень'!C155</f>
        <v>1490</v>
      </c>
      <c r="C71" s="152">
        <f>'2 уровень'!D155</f>
        <v>869</v>
      </c>
      <c r="D71" s="34">
        <f>'2 уровень'!E155</f>
        <v>984</v>
      </c>
      <c r="E71" s="153">
        <f>'2 уровень'!F155</f>
        <v>113.23360184119677</v>
      </c>
      <c r="F71" s="324">
        <f>'2 уровень'!G155</f>
        <v>2708.6113999999998</v>
      </c>
      <c r="G71" s="324">
        <f>'2 уровень'!H155</f>
        <v>1580.02</v>
      </c>
      <c r="H71" s="323">
        <f>'2 уровень'!I155</f>
        <v>1837.4071300000001</v>
      </c>
      <c r="I71" s="323">
        <f>'2 уровень'!J155</f>
        <v>257.38712999999996</v>
      </c>
      <c r="J71" s="323">
        <f>'2 уровень'!K155</f>
        <v>-19.597069999999999</v>
      </c>
      <c r="K71" s="323">
        <f>'2 уровень'!L155</f>
        <v>1817.8100599999998</v>
      </c>
      <c r="L71" s="324">
        <f>'2 уровень'!M155</f>
        <v>116.29011847951291</v>
      </c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</row>
    <row r="72" spans="1:181" ht="30" x14ac:dyDescent="0.25">
      <c r="A72" s="78" t="s">
        <v>126</v>
      </c>
      <c r="B72" s="152">
        <f>'2 уровень'!C156</f>
        <v>54</v>
      </c>
      <c r="C72" s="152">
        <f>'2 уровень'!D156</f>
        <v>32</v>
      </c>
      <c r="D72" s="34">
        <f>'2 уровень'!E156</f>
        <v>59</v>
      </c>
      <c r="E72" s="153">
        <f>'2 уровень'!F156</f>
        <v>184.375</v>
      </c>
      <c r="F72" s="324">
        <f>'2 уровень'!G156</f>
        <v>354.35232000000002</v>
      </c>
      <c r="G72" s="324">
        <f>'2 уровень'!H156</f>
        <v>206.71</v>
      </c>
      <c r="H72" s="323">
        <f>'2 уровень'!I156</f>
        <v>387.16272000000004</v>
      </c>
      <c r="I72" s="323">
        <f>'2 уровень'!J156</f>
        <v>180.45272000000003</v>
      </c>
      <c r="J72" s="323">
        <f>'2 уровень'!K156</f>
        <v>0</v>
      </c>
      <c r="K72" s="323">
        <f>'2 уровень'!L156</f>
        <v>387.16272000000004</v>
      </c>
      <c r="L72" s="324">
        <f>'2 уровень'!M156</f>
        <v>187.29752793769049</v>
      </c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</row>
    <row r="73" spans="1:181" ht="30" x14ac:dyDescent="0.25">
      <c r="A73" s="78" t="s">
        <v>111</v>
      </c>
      <c r="B73" s="152">
        <f>'2 уровень'!C157</f>
        <v>149</v>
      </c>
      <c r="C73" s="152">
        <f>'2 уровень'!D157</f>
        <v>87</v>
      </c>
      <c r="D73" s="34">
        <f>'2 уровень'!E157</f>
        <v>60</v>
      </c>
      <c r="E73" s="153">
        <f>'2 уровень'!F157</f>
        <v>68.965517241379317</v>
      </c>
      <c r="F73" s="324">
        <f>'2 уровень'!G157</f>
        <v>977.74992000000009</v>
      </c>
      <c r="G73" s="324">
        <f>'2 уровень'!H157</f>
        <v>570.35</v>
      </c>
      <c r="H73" s="323">
        <f>'2 уровень'!I157</f>
        <v>393.72479999999996</v>
      </c>
      <c r="I73" s="323">
        <f>'2 уровень'!J157</f>
        <v>-176.62520000000006</v>
      </c>
      <c r="J73" s="323">
        <f>'2 уровень'!K157</f>
        <v>-0.65621000000000007</v>
      </c>
      <c r="K73" s="323">
        <f>'2 уровень'!L157</f>
        <v>393.06858999999997</v>
      </c>
      <c r="L73" s="324">
        <f>'2 уровень'!M157</f>
        <v>69.032138160778459</v>
      </c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</row>
    <row r="74" spans="1:181" ht="30" x14ac:dyDescent="0.25">
      <c r="A74" s="229" t="s">
        <v>112</v>
      </c>
      <c r="B74" s="227">
        <f>'2 уровень'!C158</f>
        <v>10779</v>
      </c>
      <c r="C74" s="227">
        <f>'2 уровень'!D158</f>
        <v>6287</v>
      </c>
      <c r="D74" s="227">
        <f>'2 уровень'!E158</f>
        <v>2009</v>
      </c>
      <c r="E74" s="228">
        <f>'2 уровень'!F158</f>
        <v>44.503158289777225</v>
      </c>
      <c r="F74" s="322">
        <f>'2 уровень'!G158</f>
        <v>19697.953150000001</v>
      </c>
      <c r="G74" s="322">
        <f>'2 уровень'!H158</f>
        <v>11490.48</v>
      </c>
      <c r="H74" s="322">
        <f>'2 уровень'!I158</f>
        <v>3935.0245699999996</v>
      </c>
      <c r="I74" s="322">
        <f>'2 уровень'!J158</f>
        <v>-7555.4554299999991</v>
      </c>
      <c r="J74" s="322">
        <f>'2 уровень'!K158</f>
        <v>0</v>
      </c>
      <c r="K74" s="322">
        <f>'2 уровень'!L158</f>
        <v>3935.0245699999996</v>
      </c>
      <c r="L74" s="322">
        <f>'2 уровень'!M158</f>
        <v>34.24595465115469</v>
      </c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</row>
    <row r="75" spans="1:181" ht="30" x14ac:dyDescent="0.25">
      <c r="A75" s="78" t="s">
        <v>108</v>
      </c>
      <c r="B75" s="152">
        <f>'2 уровень'!C159</f>
        <v>4859</v>
      </c>
      <c r="C75" s="152">
        <f>'2 уровень'!D159</f>
        <v>2834</v>
      </c>
      <c r="D75" s="34">
        <f>'2 уровень'!E159</f>
        <v>430</v>
      </c>
      <c r="E75" s="153">
        <f>'2 уровень'!F159</f>
        <v>26.748078757606464</v>
      </c>
      <c r="F75" s="324">
        <f>'2 уровень'!G159</f>
        <v>4051.7547500000001</v>
      </c>
      <c r="G75" s="324">
        <f>'2 уровень'!H159</f>
        <v>2363.5299999999997</v>
      </c>
      <c r="H75" s="323">
        <f>'2 уровень'!I159</f>
        <v>707.54008999999996</v>
      </c>
      <c r="I75" s="323">
        <f>'2 уровень'!J159</f>
        <v>-1655.9899099999998</v>
      </c>
      <c r="J75" s="323">
        <f>'2 уровень'!K159</f>
        <v>0</v>
      </c>
      <c r="K75" s="323">
        <f>'2 уровень'!L159</f>
        <v>707.54008999999996</v>
      </c>
      <c r="L75" s="324">
        <f>'2 уровень'!M159</f>
        <v>29.935735531175826</v>
      </c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</row>
    <row r="76" spans="1:181" ht="60" x14ac:dyDescent="0.25">
      <c r="A76" s="78" t="s">
        <v>81</v>
      </c>
      <c r="B76" s="152">
        <f>'2 уровень'!C160</f>
        <v>5200</v>
      </c>
      <c r="C76" s="152">
        <f>'2 уровень'!D160</f>
        <v>3033</v>
      </c>
      <c r="D76" s="34">
        <f>'2 уровень'!E160</f>
        <v>1167</v>
      </c>
      <c r="E76" s="153">
        <f>'2 уровень'!F160</f>
        <v>38.476755687438178</v>
      </c>
      <c r="F76" s="324">
        <f>'2 уровень'!G160</f>
        <v>14877.512000000001</v>
      </c>
      <c r="G76" s="324">
        <f>'2 уровень'!H160</f>
        <v>8678.5499999999993</v>
      </c>
      <c r="H76" s="323">
        <f>'2 уровень'!I160</f>
        <v>2780.5246399999996</v>
      </c>
      <c r="I76" s="323">
        <f>'2 уровень'!J160</f>
        <v>-5898.0253599999996</v>
      </c>
      <c r="J76" s="323">
        <f>'2 уровень'!K160</f>
        <v>0</v>
      </c>
      <c r="K76" s="323">
        <f>'2 уровень'!L160</f>
        <v>2780.5246399999996</v>
      </c>
      <c r="L76" s="324">
        <f>'2 уровень'!M160</f>
        <v>32.039046154023424</v>
      </c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</row>
    <row r="77" spans="1:181" ht="45" x14ac:dyDescent="0.25">
      <c r="A77" s="78" t="s">
        <v>109</v>
      </c>
      <c r="B77" s="152">
        <f>'2 уровень'!C161</f>
        <v>720</v>
      </c>
      <c r="C77" s="152">
        <f>'2 уровень'!D161</f>
        <v>420</v>
      </c>
      <c r="D77" s="34">
        <f>'2 уровень'!E161</f>
        <v>412</v>
      </c>
      <c r="E77" s="153">
        <f>'2 уровень'!F161</f>
        <v>98.095238095238088</v>
      </c>
      <c r="F77" s="324">
        <f>'2 уровень'!G161</f>
        <v>768.68639999999994</v>
      </c>
      <c r="G77" s="324">
        <f>'2 уровень'!H161</f>
        <v>448.4</v>
      </c>
      <c r="H77" s="323">
        <f>'2 уровень'!I161</f>
        <v>446.95984000000004</v>
      </c>
      <c r="I77" s="323">
        <f>'2 уровень'!J161</f>
        <v>-1.4401599999999348</v>
      </c>
      <c r="J77" s="323">
        <f>'2 уровень'!K161</f>
        <v>0</v>
      </c>
      <c r="K77" s="323">
        <f>'2 уровень'!L161</f>
        <v>446.95984000000004</v>
      </c>
      <c r="L77" s="324">
        <f>'2 уровень'!M161</f>
        <v>99.678822479928655</v>
      </c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</row>
    <row r="78" spans="1:181" ht="30.75" thickBot="1" x14ac:dyDescent="0.3">
      <c r="A78" s="269" t="s">
        <v>123</v>
      </c>
      <c r="B78" s="240">
        <f>'2 уровень'!C162</f>
        <v>5820</v>
      </c>
      <c r="C78" s="240">
        <f>'2 уровень'!D162</f>
        <v>3395</v>
      </c>
      <c r="D78" s="230">
        <f>'2 уровень'!E162</f>
        <v>3449</v>
      </c>
      <c r="E78" s="241">
        <f>'2 уровень'!F162</f>
        <v>105.68067226890756</v>
      </c>
      <c r="F78" s="338">
        <f>'2 уровень'!G162</f>
        <v>5664.1403999999993</v>
      </c>
      <c r="G78" s="338">
        <f>'2 уровень'!H162</f>
        <v>3304.08</v>
      </c>
      <c r="H78" s="325">
        <f>'2 уровень'!I162</f>
        <v>3364.6870900000004</v>
      </c>
      <c r="I78" s="325">
        <f>'2 уровень'!J162</f>
        <v>60.607090000000426</v>
      </c>
      <c r="J78" s="325">
        <f>'2 уровень'!K162</f>
        <v>-32.147090000000006</v>
      </c>
      <c r="K78" s="325">
        <f>'2 уровень'!L162</f>
        <v>3332.54</v>
      </c>
      <c r="L78" s="338">
        <f>'2 уровень'!M162</f>
        <v>101.83431060991262</v>
      </c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</row>
    <row r="79" spans="1:181" ht="15.75" thickBot="1" x14ac:dyDescent="0.3">
      <c r="A79" s="232" t="s">
        <v>4</v>
      </c>
      <c r="B79" s="242">
        <f>'2 уровень'!C163</f>
        <v>0</v>
      </c>
      <c r="C79" s="242">
        <f>'2 уровень'!D163</f>
        <v>0</v>
      </c>
      <c r="D79" s="233">
        <f>'2 уровень'!E163</f>
        <v>0</v>
      </c>
      <c r="E79" s="243">
        <f>'2 уровень'!F163</f>
        <v>0</v>
      </c>
      <c r="F79" s="339">
        <f>'2 уровень'!G163</f>
        <v>36991.685250000002</v>
      </c>
      <c r="G79" s="339">
        <f>'2 уровень'!H163</f>
        <v>21578.479999999996</v>
      </c>
      <c r="H79" s="334">
        <f>'2 уровень'!I163</f>
        <v>13261.849869999998</v>
      </c>
      <c r="I79" s="334">
        <f>'2 уровень'!J163</f>
        <v>-8316.6301299999996</v>
      </c>
      <c r="J79" s="334">
        <f>'2 уровень'!K163</f>
        <v>-165.6249</v>
      </c>
      <c r="K79" s="334">
        <f>'2 уровень'!L163</f>
        <v>13096.224969999999</v>
      </c>
      <c r="L79" s="339">
        <f>'2 уровень'!M163</f>
        <v>61.458684161256961</v>
      </c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</row>
    <row r="80" spans="1:181" s="32" customFormat="1" ht="15" customHeight="1" x14ac:dyDescent="0.25">
      <c r="A80" s="134" t="s">
        <v>21</v>
      </c>
      <c r="B80" s="150"/>
      <c r="C80" s="150"/>
      <c r="D80" s="279"/>
      <c r="E80" s="151"/>
      <c r="F80" s="336"/>
      <c r="G80" s="336"/>
      <c r="H80" s="337"/>
      <c r="I80" s="337"/>
      <c r="J80" s="337"/>
      <c r="K80" s="337"/>
      <c r="L80" s="336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</row>
    <row r="81" spans="1:181" s="32" customFormat="1" ht="53.25" customHeight="1" x14ac:dyDescent="0.25">
      <c r="A81" s="229" t="s">
        <v>120</v>
      </c>
      <c r="B81" s="253">
        <f>'2 уровень'!C178</f>
        <v>4474</v>
      </c>
      <c r="C81" s="253">
        <f>'2 уровень'!D178</f>
        <v>2609</v>
      </c>
      <c r="D81" s="253">
        <f>'2 уровень'!E178</f>
        <v>1529</v>
      </c>
      <c r="E81" s="254">
        <f>'2 уровень'!F178</f>
        <v>58.60482943656573</v>
      </c>
      <c r="F81" s="314">
        <f>'2 уровень'!G178</f>
        <v>7122.4394800000009</v>
      </c>
      <c r="G81" s="314">
        <f>'2 уровень'!H178</f>
        <v>4154.75</v>
      </c>
      <c r="H81" s="314">
        <f>'2 уровень'!I178</f>
        <v>3667.3459800000005</v>
      </c>
      <c r="I81" s="314">
        <f>'2 уровень'!J178</f>
        <v>-487.4040199999996</v>
      </c>
      <c r="J81" s="314">
        <f>'2 уровень'!K178</f>
        <v>-137.39518000000001</v>
      </c>
      <c r="K81" s="314">
        <f>'2 уровень'!L178</f>
        <v>3529.9508000000001</v>
      </c>
      <c r="L81" s="314">
        <f>'2 уровень'!M178</f>
        <v>88.268752151152313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</row>
    <row r="82" spans="1:181" s="32" customFormat="1" ht="38.1" customHeight="1" x14ac:dyDescent="0.25">
      <c r="A82" s="78" t="s">
        <v>79</v>
      </c>
      <c r="B82" s="166">
        <f>'2 уровень'!C179</f>
        <v>3355</v>
      </c>
      <c r="C82" s="166">
        <f>'2 уровень'!D179</f>
        <v>1957</v>
      </c>
      <c r="D82" s="45">
        <f>'2 уровень'!E179</f>
        <v>958</v>
      </c>
      <c r="E82" s="167">
        <f>'2 уровень'!F179</f>
        <v>48.952478283086357</v>
      </c>
      <c r="F82" s="315">
        <f>'2 уровень'!G179</f>
        <v>4272.2483000000002</v>
      </c>
      <c r="G82" s="315">
        <f>'2 уровень'!H179</f>
        <v>2492.14</v>
      </c>
      <c r="H82" s="316">
        <f>'2 уровень'!I179</f>
        <v>1992.5689500000003</v>
      </c>
      <c r="I82" s="316">
        <f>'2 уровень'!J179</f>
        <v>-499.57104999999956</v>
      </c>
      <c r="J82" s="316">
        <f>'2 уровень'!K179</f>
        <v>-119.88813</v>
      </c>
      <c r="K82" s="316">
        <f>'2 уровень'!L179</f>
        <v>1872.6808200000003</v>
      </c>
      <c r="L82" s="315">
        <f>'2 уровень'!M179</f>
        <v>79.954133796656706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</row>
    <row r="83" spans="1:181" s="32" customFormat="1" ht="38.1" customHeight="1" x14ac:dyDescent="0.25">
      <c r="A83" s="78" t="s">
        <v>80</v>
      </c>
      <c r="B83" s="166">
        <f>'2 уровень'!C180</f>
        <v>947</v>
      </c>
      <c r="C83" s="166">
        <f>'2 уровень'!D180</f>
        <v>552</v>
      </c>
      <c r="D83" s="45">
        <f>'2 уровень'!E180</f>
        <v>441</v>
      </c>
      <c r="E83" s="167">
        <f>'2 уровень'!F180</f>
        <v>79.891304347826093</v>
      </c>
      <c r="F83" s="315">
        <f>'2 уровень'!G180</f>
        <v>1721.51342</v>
      </c>
      <c r="G83" s="315">
        <f>'2 уровень'!H180</f>
        <v>1004.22</v>
      </c>
      <c r="H83" s="316">
        <f>'2 уровень'!I180</f>
        <v>821.70663000000002</v>
      </c>
      <c r="I83" s="316">
        <f>'2 уровень'!J180</f>
        <v>-182.51337000000001</v>
      </c>
      <c r="J83" s="316">
        <f>'2 уровень'!K180</f>
        <v>-17.50705</v>
      </c>
      <c r="K83" s="316">
        <f>'2 уровень'!L180</f>
        <v>804.19957999999997</v>
      </c>
      <c r="L83" s="315">
        <f>'2 уровень'!M180</f>
        <v>81.825359980880691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</row>
    <row r="84" spans="1:181" s="32" customFormat="1" ht="45" customHeight="1" x14ac:dyDescent="0.25">
      <c r="A84" s="78" t="s">
        <v>110</v>
      </c>
      <c r="B84" s="166">
        <f>'2 уровень'!C181</f>
        <v>17</v>
      </c>
      <c r="C84" s="166">
        <f>'2 уровень'!D181</f>
        <v>10</v>
      </c>
      <c r="D84" s="45">
        <f>'2 уровень'!E181</f>
        <v>15</v>
      </c>
      <c r="E84" s="167">
        <f>'2 уровень'!F181</f>
        <v>150</v>
      </c>
      <c r="F84" s="315">
        <f>'2 уровень'!G181</f>
        <v>111.55536000000001</v>
      </c>
      <c r="G84" s="315">
        <f>'2 уровень'!H181</f>
        <v>65.069999999999993</v>
      </c>
      <c r="H84" s="316">
        <f>'2 уровень'!I181</f>
        <v>98.431200000000004</v>
      </c>
      <c r="I84" s="316">
        <f>'2 уровень'!J181</f>
        <v>33.361200000000011</v>
      </c>
      <c r="J84" s="316">
        <f>'2 уровень'!K181</f>
        <v>0</v>
      </c>
      <c r="K84" s="316">
        <f>'2 уровень'!L181</f>
        <v>98.431200000000004</v>
      </c>
      <c r="L84" s="315">
        <f>'2 уровень'!M181</f>
        <v>151.2697095435685</v>
      </c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</row>
    <row r="85" spans="1:181" s="32" customFormat="1" ht="38.1" customHeight="1" x14ac:dyDescent="0.25">
      <c r="A85" s="78" t="s">
        <v>111</v>
      </c>
      <c r="B85" s="166">
        <f>'2 уровень'!C182</f>
        <v>155</v>
      </c>
      <c r="C85" s="166">
        <f>'2 уровень'!D182</f>
        <v>90</v>
      </c>
      <c r="D85" s="45">
        <f>'2 уровень'!E182</f>
        <v>115</v>
      </c>
      <c r="E85" s="167">
        <f>'2 уровень'!F182</f>
        <v>127.77777777777777</v>
      </c>
      <c r="F85" s="315">
        <f>'2 уровень'!G182</f>
        <v>1017.1224</v>
      </c>
      <c r="G85" s="315">
        <f>'2 уровень'!H182</f>
        <v>593.32000000000005</v>
      </c>
      <c r="H85" s="316">
        <f>'2 уровень'!I182</f>
        <v>754.63919999999996</v>
      </c>
      <c r="I85" s="316">
        <f>'2 уровень'!J182</f>
        <v>161.31919999999991</v>
      </c>
      <c r="J85" s="316">
        <f>'2 уровень'!K182</f>
        <v>0</v>
      </c>
      <c r="K85" s="316">
        <f>'2 уровень'!L182</f>
        <v>754.63919999999996</v>
      </c>
      <c r="L85" s="315">
        <f>'2 уровень'!M182</f>
        <v>127.1892402076451</v>
      </c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</row>
    <row r="86" spans="1:181" s="32" customFormat="1" ht="54" customHeight="1" x14ac:dyDescent="0.25">
      <c r="A86" s="229" t="s">
        <v>112</v>
      </c>
      <c r="B86" s="253">
        <f>'2 уровень'!C183</f>
        <v>6265</v>
      </c>
      <c r="C86" s="253">
        <f>'2 уровень'!D183</f>
        <v>3655</v>
      </c>
      <c r="D86" s="253">
        <f>'2 уровень'!E183</f>
        <v>664</v>
      </c>
      <c r="E86" s="254">
        <f>'2 уровень'!F183</f>
        <v>18.16689466484268</v>
      </c>
      <c r="F86" s="314">
        <f>'2 уровень'!G183</f>
        <v>12448.986249999998</v>
      </c>
      <c r="G86" s="314">
        <f>'2 уровень'!H183</f>
        <v>7261.9100000000008</v>
      </c>
      <c r="H86" s="314">
        <f>'2 уровень'!I183</f>
        <v>926.40325999999982</v>
      </c>
      <c r="I86" s="314">
        <f>'2 уровень'!J183</f>
        <v>-6335.5067399999998</v>
      </c>
      <c r="J86" s="314">
        <f>'2 уровень'!K183</f>
        <v>-124.92986999999999</v>
      </c>
      <c r="K86" s="314">
        <f>'2 уровень'!L183</f>
        <v>801.47338999999988</v>
      </c>
      <c r="L86" s="314">
        <f>'2 уровень'!M183</f>
        <v>12.757019296576241</v>
      </c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</row>
    <row r="87" spans="1:181" s="32" customFormat="1" ht="54" customHeight="1" x14ac:dyDescent="0.25">
      <c r="A87" s="78" t="s">
        <v>108</v>
      </c>
      <c r="B87" s="166">
        <f>'2 уровень'!C184</f>
        <v>2265</v>
      </c>
      <c r="C87" s="166">
        <f>'2 уровень'!D184</f>
        <v>1321</v>
      </c>
      <c r="D87" s="45">
        <f>'2 уровень'!E184</f>
        <v>12</v>
      </c>
      <c r="E87" s="167">
        <f>'2 уровень'!F184</f>
        <v>0.90840272520817567</v>
      </c>
      <c r="F87" s="315">
        <f>'2 уровень'!G184</f>
        <v>1901.4662499999999</v>
      </c>
      <c r="G87" s="315">
        <f>'2 уровень'!H184</f>
        <v>1109.19</v>
      </c>
      <c r="H87" s="316">
        <f>'2 уровень'!I184</f>
        <v>19.841189999999997</v>
      </c>
      <c r="I87" s="316">
        <f>'2 уровень'!J184</f>
        <v>-1089.34881</v>
      </c>
      <c r="J87" s="316">
        <f>'2 уровень'!K184</f>
        <v>0</v>
      </c>
      <c r="K87" s="316">
        <f>'2 уровень'!L184</f>
        <v>19.841189999999997</v>
      </c>
      <c r="L87" s="315">
        <f>'2 уровень'!M184</f>
        <v>1.7887999350877666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</row>
    <row r="88" spans="1:181" s="32" customFormat="1" ht="60" x14ac:dyDescent="0.25">
      <c r="A88" s="78" t="s">
        <v>81</v>
      </c>
      <c r="B88" s="166">
        <f>'2 уровень'!C185</f>
        <v>3500</v>
      </c>
      <c r="C88" s="166">
        <f>'2 уровень'!D185</f>
        <v>2042</v>
      </c>
      <c r="D88" s="45">
        <f>'2 уровень'!E185</f>
        <v>296</v>
      </c>
      <c r="E88" s="167">
        <f>'2 уровень'!F185</f>
        <v>14.495592556317336</v>
      </c>
      <c r="F88" s="315">
        <f>'2 уровень'!G185</f>
        <v>10013.709999999999</v>
      </c>
      <c r="G88" s="315">
        <f>'2 уровень'!H185</f>
        <v>5841.33</v>
      </c>
      <c r="H88" s="316">
        <f>'2 уровень'!I185</f>
        <v>579.49358999999993</v>
      </c>
      <c r="I88" s="316">
        <f>'2 уровень'!J185</f>
        <v>-5261.8364099999999</v>
      </c>
      <c r="J88" s="316">
        <f>'2 уровень'!K185</f>
        <v>-123.21804999999999</v>
      </c>
      <c r="K88" s="316">
        <f>'2 уровень'!L185</f>
        <v>456.27553999999998</v>
      </c>
      <c r="L88" s="315">
        <f>'2 уровень'!M185</f>
        <v>9.920576135914251</v>
      </c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</row>
    <row r="89" spans="1:181" s="32" customFormat="1" ht="45" x14ac:dyDescent="0.25">
      <c r="A89" s="78" t="s">
        <v>109</v>
      </c>
      <c r="B89" s="166">
        <f>'2 уровень'!C186</f>
        <v>500</v>
      </c>
      <c r="C89" s="166">
        <f>'2 уровень'!D186</f>
        <v>292</v>
      </c>
      <c r="D89" s="45">
        <f>'2 уровень'!E186</f>
        <v>356</v>
      </c>
      <c r="E89" s="167">
        <f>'2 уровень'!F186</f>
        <v>121.91780821917808</v>
      </c>
      <c r="F89" s="315">
        <f>'2 уровень'!G186</f>
        <v>533.80999999999995</v>
      </c>
      <c r="G89" s="315">
        <f>'2 уровень'!H186</f>
        <v>311.39</v>
      </c>
      <c r="H89" s="316">
        <f>'2 уровень'!I186</f>
        <v>327.06847999999997</v>
      </c>
      <c r="I89" s="316">
        <f>'2 уровень'!J186</f>
        <v>15.678479999999979</v>
      </c>
      <c r="J89" s="316">
        <f>'2 уровень'!K186</f>
        <v>-1.7118199999999999</v>
      </c>
      <c r="K89" s="316">
        <f>'2 уровень'!L186</f>
        <v>325.35665999999998</v>
      </c>
      <c r="L89" s="315">
        <f>'2 уровень'!M186</f>
        <v>105.03499791258551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</row>
    <row r="90" spans="1:181" s="32" customFormat="1" ht="38.1" customHeight="1" thickBot="1" x14ac:dyDescent="0.3">
      <c r="A90" s="271" t="s">
        <v>123</v>
      </c>
      <c r="B90" s="244">
        <f>'2 уровень'!C187</f>
        <v>7150</v>
      </c>
      <c r="C90" s="244">
        <f>'2 уровень'!D187</f>
        <v>4171</v>
      </c>
      <c r="D90" s="280">
        <f>'2 уровень'!E187</f>
        <v>3482</v>
      </c>
      <c r="E90" s="245">
        <f>'2 уровень'!F187</f>
        <v>83.481179573243821</v>
      </c>
      <c r="F90" s="317">
        <f>'2 уровень'!G187</f>
        <v>6958.5230000000001</v>
      </c>
      <c r="G90" s="317">
        <f>'2 уровень'!H187</f>
        <v>4059.14</v>
      </c>
      <c r="H90" s="318">
        <f>'2 уровень'!I187</f>
        <v>3401.4028800000001</v>
      </c>
      <c r="I90" s="318">
        <f>'2 уровень'!J187</f>
        <v>-657.73711999999978</v>
      </c>
      <c r="J90" s="318">
        <f>'2 уровень'!K187</f>
        <v>-3.8928799999999999</v>
      </c>
      <c r="K90" s="318">
        <f>'2 уровень'!L187</f>
        <v>3397.51</v>
      </c>
      <c r="L90" s="317">
        <f>'2 уровень'!M187</f>
        <v>83.796145981661141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</row>
    <row r="91" spans="1:181" s="32" customFormat="1" ht="15" customHeight="1" thickBot="1" x14ac:dyDescent="0.25">
      <c r="A91" s="232" t="s">
        <v>107</v>
      </c>
      <c r="B91" s="246">
        <f>'2 уровень'!C188</f>
        <v>0</v>
      </c>
      <c r="C91" s="246">
        <f>'2 уровень'!D188</f>
        <v>0</v>
      </c>
      <c r="D91" s="281">
        <f>'2 уровень'!E188</f>
        <v>0</v>
      </c>
      <c r="E91" s="247">
        <f>'2 уровень'!F188</f>
        <v>0</v>
      </c>
      <c r="F91" s="319">
        <f>'2 уровень'!G188</f>
        <v>26529.94873</v>
      </c>
      <c r="G91" s="319">
        <f>'2 уровень'!H188</f>
        <v>15475.8</v>
      </c>
      <c r="H91" s="320">
        <f>'2 уровень'!I188</f>
        <v>7995.1521200000007</v>
      </c>
      <c r="I91" s="320">
        <f>'2 уровень'!J188</f>
        <v>-7480.6478799999995</v>
      </c>
      <c r="J91" s="320">
        <f>'2 уровень'!K188</f>
        <v>-266.21793000000002</v>
      </c>
      <c r="K91" s="320">
        <f>'2 уровень'!L188</f>
        <v>7728.9341899999999</v>
      </c>
      <c r="L91" s="319">
        <f>'2 уровень'!M188</f>
        <v>51.662286408457078</v>
      </c>
    </row>
    <row r="92" spans="1:181" ht="15" customHeight="1" x14ac:dyDescent="0.25">
      <c r="A92" s="134" t="s">
        <v>22</v>
      </c>
      <c r="B92" s="68"/>
      <c r="C92" s="68"/>
      <c r="D92" s="68"/>
      <c r="E92" s="109"/>
      <c r="F92" s="321"/>
      <c r="G92" s="321"/>
      <c r="H92" s="321"/>
      <c r="I92" s="321"/>
      <c r="J92" s="321"/>
      <c r="K92" s="321"/>
      <c r="L92" s="321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</row>
    <row r="93" spans="1:181" ht="30" x14ac:dyDescent="0.25">
      <c r="A93" s="229" t="s">
        <v>120</v>
      </c>
      <c r="B93" s="227">
        <f>'1 уровень'!D288</f>
        <v>5497</v>
      </c>
      <c r="C93" s="227">
        <f>'1 уровень'!E288</f>
        <v>3206</v>
      </c>
      <c r="D93" s="227">
        <f>'1 уровень'!F288</f>
        <v>1351</v>
      </c>
      <c r="E93" s="228">
        <f>'1 уровень'!G288</f>
        <v>42.139737991266372</v>
      </c>
      <c r="F93" s="322">
        <f>'1 уровень'!H288</f>
        <v>9058.3858400000008</v>
      </c>
      <c r="G93" s="322">
        <f>'1 уровень'!I288</f>
        <v>5284.05</v>
      </c>
      <c r="H93" s="322">
        <f>'1 уровень'!J288</f>
        <v>3097.2112200000001</v>
      </c>
      <c r="I93" s="322">
        <f>'1 уровень'!K288</f>
        <v>-2186.83878</v>
      </c>
      <c r="J93" s="322">
        <f>'1 уровень'!L288</f>
        <v>-52.647840000000002</v>
      </c>
      <c r="K93" s="322">
        <f>'1 уровень'!M288</f>
        <v>3044.5633800000005</v>
      </c>
      <c r="L93" s="322">
        <f>'1 уровень'!N288</f>
        <v>58.614343543304848</v>
      </c>
    </row>
    <row r="94" spans="1:181" ht="30" x14ac:dyDescent="0.25">
      <c r="A94" s="78" t="s">
        <v>79</v>
      </c>
      <c r="B94" s="34">
        <f>'1 уровень'!D289</f>
        <v>3996</v>
      </c>
      <c r="C94" s="34">
        <f>'1 уровень'!E289</f>
        <v>2331</v>
      </c>
      <c r="D94" s="34">
        <f>'1 уровень'!F289</f>
        <v>1013</v>
      </c>
      <c r="E94" s="106">
        <f>'1 уровень'!G289</f>
        <v>43.457743457743462</v>
      </c>
      <c r="F94" s="323">
        <f>'1 уровень'!H289</f>
        <v>5237.6120000000001</v>
      </c>
      <c r="G94" s="323">
        <f>'1 уровень'!I289</f>
        <v>3055.27</v>
      </c>
      <c r="H94" s="323">
        <f>'1 уровень'!J289</f>
        <v>1625.6315800000002</v>
      </c>
      <c r="I94" s="323">
        <f>'1 уровень'!K289</f>
        <v>-1429.6384199999998</v>
      </c>
      <c r="J94" s="323">
        <f>'1 уровень'!L289</f>
        <v>-3.4322399999999997</v>
      </c>
      <c r="K94" s="323">
        <f>'1 уровень'!M289</f>
        <v>1622.1993400000001</v>
      </c>
      <c r="L94" s="323">
        <f>'1 уровень'!N289</f>
        <v>53.207460551767937</v>
      </c>
    </row>
    <row r="95" spans="1:181" ht="30" x14ac:dyDescent="0.25">
      <c r="A95" s="78" t="s">
        <v>80</v>
      </c>
      <c r="B95" s="34">
        <f>'1 уровень'!D290</f>
        <v>1111</v>
      </c>
      <c r="C95" s="34">
        <f>'1 уровень'!E290</f>
        <v>648</v>
      </c>
      <c r="D95" s="34">
        <f>'1 уровень'!F290</f>
        <v>96</v>
      </c>
      <c r="E95" s="106">
        <f>'1 уровень'!G290</f>
        <v>14.814814814814813</v>
      </c>
      <c r="F95" s="323">
        <f>'1 уровень'!H290</f>
        <v>1688.0978400000001</v>
      </c>
      <c r="G95" s="323">
        <f>'1 уровень'!I290</f>
        <v>984.72</v>
      </c>
      <c r="H95" s="323">
        <f>'1 уровень'!J290</f>
        <v>148.22684000000001</v>
      </c>
      <c r="I95" s="323">
        <f>'1 уровень'!K290</f>
        <v>-836.49315999999999</v>
      </c>
      <c r="J95" s="323">
        <f>'1 уровень'!L290</f>
        <v>-49.215600000000002</v>
      </c>
      <c r="K95" s="323">
        <f>'1 уровень'!M290</f>
        <v>99.011240000000015</v>
      </c>
      <c r="L95" s="323">
        <f>'1 уровень'!N290</f>
        <v>15.052689089284263</v>
      </c>
    </row>
    <row r="96" spans="1:181" s="32" customFormat="1" ht="30" x14ac:dyDescent="0.25">
      <c r="A96" s="78" t="s">
        <v>110</v>
      </c>
      <c r="B96" s="45">
        <f>'1 уровень'!D291</f>
        <v>160</v>
      </c>
      <c r="C96" s="45">
        <f>'1 уровень'!E291</f>
        <v>93</v>
      </c>
      <c r="D96" s="33">
        <f>'1 уровень'!F291</f>
        <v>99</v>
      </c>
      <c r="E96" s="105">
        <f>'1 уровень'!G291</f>
        <v>106.45161290322579</v>
      </c>
      <c r="F96" s="316">
        <f>'1 уровень'!H291</f>
        <v>874.94399999999996</v>
      </c>
      <c r="G96" s="316">
        <f>'1 уровень'!I291</f>
        <v>510.38</v>
      </c>
      <c r="H96" s="316">
        <f>'1 уровень'!J291</f>
        <v>541.37159999999994</v>
      </c>
      <c r="I96" s="316">
        <f>'1 уровень'!K291</f>
        <v>30.991599999999949</v>
      </c>
      <c r="J96" s="316">
        <f>'1 уровень'!L291</f>
        <v>0</v>
      </c>
      <c r="K96" s="316">
        <f>'1 уровень'!M291</f>
        <v>541.37159999999994</v>
      </c>
      <c r="L96" s="316">
        <f>'1 уровень'!N291</f>
        <v>106.07225988479172</v>
      </c>
    </row>
    <row r="97" spans="1:12" ht="30" x14ac:dyDescent="0.25">
      <c r="A97" s="78" t="s">
        <v>111</v>
      </c>
      <c r="B97" s="34">
        <f>'1 уровень'!D292</f>
        <v>230</v>
      </c>
      <c r="C97" s="34">
        <f>'1 уровень'!E292</f>
        <v>134</v>
      </c>
      <c r="D97" s="34">
        <f>'1 уровень'!F292</f>
        <v>143</v>
      </c>
      <c r="E97" s="106">
        <f>'1 уровень'!G292</f>
        <v>106.71641791044777</v>
      </c>
      <c r="F97" s="323">
        <f>'1 уровень'!H292</f>
        <v>1257.732</v>
      </c>
      <c r="G97" s="323">
        <f>'1 уровень'!I292</f>
        <v>733.68</v>
      </c>
      <c r="H97" s="323">
        <f>'1 уровень'!J292</f>
        <v>781.98119999999994</v>
      </c>
      <c r="I97" s="323">
        <f>'1 уровень'!K292</f>
        <v>48.301199999999994</v>
      </c>
      <c r="J97" s="323">
        <f>'1 уровень'!L292</f>
        <v>0</v>
      </c>
      <c r="K97" s="323">
        <f>'1 уровень'!M292</f>
        <v>781.98119999999994</v>
      </c>
      <c r="L97" s="323">
        <f>'1 уровень'!N292</f>
        <v>106.58341511285573</v>
      </c>
    </row>
    <row r="98" spans="1:12" ht="30" x14ac:dyDescent="0.25">
      <c r="A98" s="229" t="s">
        <v>112</v>
      </c>
      <c r="B98" s="227">
        <f>'1 уровень'!D293</f>
        <v>8359</v>
      </c>
      <c r="C98" s="227">
        <f>'1 уровень'!E293</f>
        <v>4877</v>
      </c>
      <c r="D98" s="227">
        <f>'1 уровень'!F293</f>
        <v>2247</v>
      </c>
      <c r="E98" s="228">
        <f>'1 уровень'!G293</f>
        <v>46.073405782243185</v>
      </c>
      <c r="F98" s="322">
        <f>'1 уровень'!H293</f>
        <v>13486.060950000001</v>
      </c>
      <c r="G98" s="322">
        <f>'1 уровень'!I293</f>
        <v>7866.86</v>
      </c>
      <c r="H98" s="322">
        <f>'1 уровень'!J293</f>
        <v>5840.0388400000002</v>
      </c>
      <c r="I98" s="322">
        <f>'1 уровень'!K293</f>
        <v>-2026.8211599999997</v>
      </c>
      <c r="J98" s="322">
        <f>'1 уровень'!L293</f>
        <v>-24.25553</v>
      </c>
      <c r="K98" s="322">
        <f>'1 уровень'!M293</f>
        <v>5815.7833099999998</v>
      </c>
      <c r="L98" s="322">
        <f>'1 уровень'!N293</f>
        <v>74.235957421385407</v>
      </c>
    </row>
    <row r="99" spans="1:12" ht="30" x14ac:dyDescent="0.25">
      <c r="A99" s="78" t="s">
        <v>108</v>
      </c>
      <c r="B99" s="34">
        <f>'1 уровень'!D294</f>
        <v>3500</v>
      </c>
      <c r="C99" s="34">
        <f>'1 уровень'!E294</f>
        <v>2042</v>
      </c>
      <c r="D99" s="34">
        <f>'1 уровень'!F294</f>
        <v>201</v>
      </c>
      <c r="E99" s="106">
        <f>'1 уровень'!G294</f>
        <v>9.8432908912830559</v>
      </c>
      <c r="F99" s="323">
        <f>'1 уровень'!H294</f>
        <v>3092.4250000000002</v>
      </c>
      <c r="G99" s="323">
        <f>'1 уровень'!I294</f>
        <v>1803.91</v>
      </c>
      <c r="H99" s="323">
        <f>'1 уровень'!J294</f>
        <v>362.78906000000001</v>
      </c>
      <c r="I99" s="323">
        <f>'1 уровень'!K294</f>
        <v>-1441.12094</v>
      </c>
      <c r="J99" s="323">
        <f>'1 уровень'!L294</f>
        <v>-3.2256799999999997</v>
      </c>
      <c r="K99" s="323">
        <f>'1 уровень'!M294</f>
        <v>359.56338</v>
      </c>
      <c r="L99" s="323">
        <f>'1 уровень'!N294</f>
        <v>20.111261648308396</v>
      </c>
    </row>
    <row r="100" spans="1:12" ht="60" x14ac:dyDescent="0.25">
      <c r="A100" s="78" t="s">
        <v>81</v>
      </c>
      <c r="B100" s="34">
        <f>'1 уровень'!D295</f>
        <v>4400</v>
      </c>
      <c r="C100" s="34">
        <f>'1 уровень'!E295</f>
        <v>2567</v>
      </c>
      <c r="D100" s="34">
        <f>'1 уровень'!F295</f>
        <v>2013</v>
      </c>
      <c r="E100" s="106">
        <f>'1 уровень'!G295</f>
        <v>78.418387222438639</v>
      </c>
      <c r="F100" s="323">
        <f>'1 уровень'!H295</f>
        <v>9982.8080000000009</v>
      </c>
      <c r="G100" s="323">
        <f>'1 уровень'!I295</f>
        <v>5823.3</v>
      </c>
      <c r="H100" s="323">
        <f>'1 уровень'!J295</f>
        <v>5451.0072200000004</v>
      </c>
      <c r="I100" s="323">
        <f>'1 уровень'!K295</f>
        <v>-372.29277999999977</v>
      </c>
      <c r="J100" s="323">
        <f>'1 уровень'!L295</f>
        <v>-21.02985</v>
      </c>
      <c r="K100" s="323">
        <f>'1 уровень'!M295</f>
        <v>5429.9773700000005</v>
      </c>
      <c r="L100" s="323">
        <f>'1 уровень'!N295</f>
        <v>93.606841825082</v>
      </c>
    </row>
    <row r="101" spans="1:12" ht="45" x14ac:dyDescent="0.25">
      <c r="A101" s="78" t="s">
        <v>109</v>
      </c>
      <c r="B101" s="34">
        <f>'1 уровень'!D296</f>
        <v>459</v>
      </c>
      <c r="C101" s="34">
        <f>'1 уровень'!E296</f>
        <v>268</v>
      </c>
      <c r="D101" s="34">
        <f>'1 уровень'!F296</f>
        <v>33</v>
      </c>
      <c r="E101" s="106">
        <f>'1 уровень'!G296</f>
        <v>12.313432835820896</v>
      </c>
      <c r="F101" s="323">
        <f>'1 уровень'!H296</f>
        <v>410.82794999999993</v>
      </c>
      <c r="G101" s="323">
        <f>'1 уровень'!I296</f>
        <v>239.65</v>
      </c>
      <c r="H101" s="323">
        <f>'1 уровень'!J296</f>
        <v>26.242560000000001</v>
      </c>
      <c r="I101" s="323">
        <f>'1 уровень'!K296</f>
        <v>-213.40744000000001</v>
      </c>
      <c r="J101" s="323">
        <f>'1 уровень'!L296</f>
        <v>0</v>
      </c>
      <c r="K101" s="323">
        <f>'1 уровень'!M296</f>
        <v>26.242560000000001</v>
      </c>
      <c r="L101" s="323">
        <f>'1 уровень'!N296</f>
        <v>10.950369288545795</v>
      </c>
    </row>
    <row r="102" spans="1:12" ht="30.75" thickBot="1" x14ac:dyDescent="0.3">
      <c r="A102" s="170" t="s">
        <v>123</v>
      </c>
      <c r="B102" s="230">
        <f>'1 уровень'!D297</f>
        <v>7300</v>
      </c>
      <c r="C102" s="230">
        <f>'1 уровень'!E297</f>
        <v>4258</v>
      </c>
      <c r="D102" s="230">
        <f>'1 уровень'!F297</f>
        <v>3922</v>
      </c>
      <c r="E102" s="231">
        <f>'1 уровень'!G297</f>
        <v>92.10897134805073</v>
      </c>
      <c r="F102" s="325">
        <f>'1 уровень'!H297</f>
        <v>5920.4459999999999</v>
      </c>
      <c r="G102" s="325">
        <f>'1 уровень'!I297</f>
        <v>3453.59</v>
      </c>
      <c r="H102" s="325">
        <f>'1 уровень'!J297</f>
        <v>3180.8199999999997</v>
      </c>
      <c r="I102" s="325">
        <f>'1 уровень'!K297</f>
        <v>-272.77000000000044</v>
      </c>
      <c r="J102" s="325">
        <f>'1 уровень'!L297</f>
        <v>-6.7700000000000005</v>
      </c>
      <c r="K102" s="325">
        <f>'1 уровень'!M297</f>
        <v>3174.0499999999997</v>
      </c>
      <c r="L102" s="325">
        <f>'1 уровень'!N297</f>
        <v>92.101841851522607</v>
      </c>
    </row>
    <row r="103" spans="1:12" ht="15.75" thickBot="1" x14ac:dyDescent="0.3">
      <c r="A103" s="239" t="s">
        <v>105</v>
      </c>
      <c r="B103" s="233">
        <f>'1 уровень'!D298</f>
        <v>0</v>
      </c>
      <c r="C103" s="233">
        <f>'1 уровень'!E298</f>
        <v>0</v>
      </c>
      <c r="D103" s="233">
        <f>'1 уровень'!F298</f>
        <v>0</v>
      </c>
      <c r="E103" s="234">
        <f>'1 уровень'!G298</f>
        <v>0</v>
      </c>
      <c r="F103" s="334">
        <f>'1 уровень'!H298</f>
        <v>28464.892790000002</v>
      </c>
      <c r="G103" s="334">
        <f>'1 уровень'!I298</f>
        <v>16604.5</v>
      </c>
      <c r="H103" s="334">
        <f>'1 уровень'!J298</f>
        <v>12118.07006</v>
      </c>
      <c r="I103" s="334">
        <f>'1 уровень'!K298</f>
        <v>-4486.42994</v>
      </c>
      <c r="J103" s="334">
        <f>'1 уровень'!L298</f>
        <v>-83.673369999999991</v>
      </c>
      <c r="K103" s="334">
        <f>'1 уровень'!M298</f>
        <v>12034.39669</v>
      </c>
      <c r="L103" s="334">
        <f>'1 уровень'!N298</f>
        <v>72.980638140263181</v>
      </c>
    </row>
    <row r="104" spans="1:12" ht="15" customHeight="1" x14ac:dyDescent="0.25">
      <c r="A104" s="134" t="s">
        <v>23</v>
      </c>
      <c r="B104" s="68"/>
      <c r="C104" s="68"/>
      <c r="D104" s="68"/>
      <c r="E104" s="109"/>
      <c r="F104" s="321"/>
      <c r="G104" s="321"/>
      <c r="H104" s="321"/>
      <c r="I104" s="321"/>
      <c r="J104" s="321"/>
      <c r="K104" s="321"/>
      <c r="L104" s="321"/>
    </row>
    <row r="105" spans="1:12" ht="30" x14ac:dyDescent="0.25">
      <c r="A105" s="229" t="s">
        <v>120</v>
      </c>
      <c r="B105" s="227">
        <f>'2 уровень'!C203</f>
        <v>7372</v>
      </c>
      <c r="C105" s="227">
        <f>'2 уровень'!D203</f>
        <v>4300</v>
      </c>
      <c r="D105" s="227">
        <f>'2 уровень'!E203</f>
        <v>4507</v>
      </c>
      <c r="E105" s="228">
        <f>'2 уровень'!F203</f>
        <v>104.81395348837211</v>
      </c>
      <c r="F105" s="322">
        <f>'2 уровень'!G203</f>
        <v>13612.039360000002</v>
      </c>
      <c r="G105" s="322">
        <f>'2 уровень'!H203</f>
        <v>7940.35</v>
      </c>
      <c r="H105" s="322">
        <f>'2 уровень'!I203</f>
        <v>9009.8871899999995</v>
      </c>
      <c r="I105" s="322">
        <f>'2 уровень'!J203</f>
        <v>1069.5371899999996</v>
      </c>
      <c r="J105" s="322">
        <f>'2 уровень'!K203</f>
        <v>-250.30684000000002</v>
      </c>
      <c r="K105" s="322">
        <f>'2 уровень'!L203</f>
        <v>8759.5803500000002</v>
      </c>
      <c r="L105" s="322">
        <f>'2 уровень'!M203</f>
        <v>113.46964793743348</v>
      </c>
    </row>
    <row r="106" spans="1:12" ht="30" x14ac:dyDescent="0.25">
      <c r="A106" s="78" t="s">
        <v>79</v>
      </c>
      <c r="B106" s="34">
        <f>'2 уровень'!C204</f>
        <v>5620</v>
      </c>
      <c r="C106" s="34">
        <f>'2 уровень'!D204</f>
        <v>3278</v>
      </c>
      <c r="D106" s="34">
        <f>'2 уровень'!E204</f>
        <v>3039</v>
      </c>
      <c r="E106" s="106">
        <f>'2 уровень'!F204</f>
        <v>92.708968883465531</v>
      </c>
      <c r="F106" s="323">
        <f>'2 уровень'!G204</f>
        <v>9231.6052000000018</v>
      </c>
      <c r="G106" s="323">
        <f>'2 уровень'!H204</f>
        <v>5385.1</v>
      </c>
      <c r="H106" s="323">
        <f>'2 уровень'!I204</f>
        <v>5290.6322799999998</v>
      </c>
      <c r="I106" s="323">
        <f>'2 уровень'!J204</f>
        <v>-94.467720000000554</v>
      </c>
      <c r="J106" s="323">
        <f>'2 уровень'!K204</f>
        <v>-145.68257</v>
      </c>
      <c r="K106" s="323">
        <f>'2 уровень'!L204</f>
        <v>5144.9497099999999</v>
      </c>
      <c r="L106" s="323">
        <f>'2 уровень'!M204</f>
        <v>98.245757367551207</v>
      </c>
    </row>
    <row r="107" spans="1:12" ht="30" x14ac:dyDescent="0.25">
      <c r="A107" s="78" t="s">
        <v>80</v>
      </c>
      <c r="B107" s="34">
        <f>'2 уровень'!C205</f>
        <v>1500</v>
      </c>
      <c r="C107" s="34">
        <f>'2 уровень'!D205</f>
        <v>875</v>
      </c>
      <c r="D107" s="34">
        <f>'2 уровень'!E205</f>
        <v>1236</v>
      </c>
      <c r="E107" s="106">
        <f>'2 уровень'!F205</f>
        <v>141.25714285714287</v>
      </c>
      <c r="F107" s="323">
        <f>'2 уровень'!G205</f>
        <v>2726.79</v>
      </c>
      <c r="G107" s="323">
        <f>'2 уровень'!H205</f>
        <v>1590.63</v>
      </c>
      <c r="H107" s="323">
        <f>'2 уровень'!I205</f>
        <v>2196.8523500000001</v>
      </c>
      <c r="I107" s="323">
        <f>'2 уровень'!J205</f>
        <v>606.22235000000001</v>
      </c>
      <c r="J107" s="323">
        <f>'2 уровень'!K205</f>
        <v>-55.408659999999998</v>
      </c>
      <c r="K107" s="323">
        <f>'2 уровень'!L205</f>
        <v>2141.4436900000001</v>
      </c>
      <c r="L107" s="323">
        <f>'2 уровень'!M205</f>
        <v>138.11209080678722</v>
      </c>
    </row>
    <row r="108" spans="1:12" ht="30" x14ac:dyDescent="0.25">
      <c r="A108" s="78" t="s">
        <v>110</v>
      </c>
      <c r="B108" s="34">
        <f>'2 уровень'!C206</f>
        <v>60</v>
      </c>
      <c r="C108" s="34">
        <f>'2 уровень'!D206</f>
        <v>35</v>
      </c>
      <c r="D108" s="34">
        <f>'2 уровень'!E206</f>
        <v>42</v>
      </c>
      <c r="E108" s="106">
        <f>'2 уровень'!F206</f>
        <v>120</v>
      </c>
      <c r="F108" s="323">
        <f>'2 уровень'!G206</f>
        <v>393.72480000000002</v>
      </c>
      <c r="G108" s="323">
        <f>'2 уровень'!H206</f>
        <v>229.67</v>
      </c>
      <c r="H108" s="323">
        <f>'2 уровень'!I206</f>
        <v>275.60736000000003</v>
      </c>
      <c r="I108" s="323">
        <f>'2 уровень'!J206</f>
        <v>45.937360000000041</v>
      </c>
      <c r="J108" s="323">
        <f>'2 уровень'!K206</f>
        <v>-16.40521</v>
      </c>
      <c r="K108" s="323">
        <f>'2 уровень'!L206</f>
        <v>259.20215000000002</v>
      </c>
      <c r="L108" s="323">
        <f>'2 уровень'!M206</f>
        <v>120.00146296860714</v>
      </c>
    </row>
    <row r="109" spans="1:12" ht="30" x14ac:dyDescent="0.25">
      <c r="A109" s="78" t="s">
        <v>111</v>
      </c>
      <c r="B109" s="34">
        <f>'2 уровень'!C207</f>
        <v>192</v>
      </c>
      <c r="C109" s="34">
        <f>'2 уровень'!D207</f>
        <v>112</v>
      </c>
      <c r="D109" s="34">
        <f>'2 уровень'!E207</f>
        <v>190</v>
      </c>
      <c r="E109" s="106">
        <f>'2 уровень'!F207</f>
        <v>169.64285714285714</v>
      </c>
      <c r="F109" s="323">
        <f>'2 уровень'!G207</f>
        <v>1259.9193599999999</v>
      </c>
      <c r="G109" s="323">
        <f>'2 уровень'!H207</f>
        <v>734.95</v>
      </c>
      <c r="H109" s="323">
        <f>'2 уровень'!I207</f>
        <v>1246.7952</v>
      </c>
      <c r="I109" s="323">
        <f>'2 уровень'!J207</f>
        <v>511.84519999999998</v>
      </c>
      <c r="J109" s="323">
        <f>'2 уровень'!K207</f>
        <v>-32.810400000000001</v>
      </c>
      <c r="K109" s="323">
        <f>'2 уровень'!L207</f>
        <v>1213.9848</v>
      </c>
      <c r="L109" s="323">
        <f>'2 уровень'!M207</f>
        <v>169.64354037689637</v>
      </c>
    </row>
    <row r="110" spans="1:12" ht="30" x14ac:dyDescent="0.25">
      <c r="A110" s="229" t="s">
        <v>112</v>
      </c>
      <c r="B110" s="227">
        <f>'2 уровень'!C208</f>
        <v>10369</v>
      </c>
      <c r="C110" s="227">
        <f>'2 уровень'!D208</f>
        <v>6049</v>
      </c>
      <c r="D110" s="227">
        <f>'2 уровень'!E208</f>
        <v>4737</v>
      </c>
      <c r="E110" s="228">
        <f>'2 уровень'!F208</f>
        <v>78.310464539593312</v>
      </c>
      <c r="F110" s="322">
        <f>'2 уровень'!G208</f>
        <v>20270.376540000001</v>
      </c>
      <c r="G110" s="322">
        <f>'2 уровень'!H208</f>
        <v>11824.390000000001</v>
      </c>
      <c r="H110" s="322">
        <f>'2 уровень'!I208</f>
        <v>11436.20708</v>
      </c>
      <c r="I110" s="322">
        <f>'2 уровень'!J208</f>
        <v>-388.18292000000099</v>
      </c>
      <c r="J110" s="322">
        <f>'2 уровень'!K208</f>
        <v>-9.2930899999999994</v>
      </c>
      <c r="K110" s="322">
        <f>'2 уровень'!L208</f>
        <v>11426.913989999999</v>
      </c>
      <c r="L110" s="322">
        <f>'2 уровень'!M208</f>
        <v>96.717099825022672</v>
      </c>
    </row>
    <row r="111" spans="1:12" ht="30" x14ac:dyDescent="0.25">
      <c r="A111" s="78" t="s">
        <v>108</v>
      </c>
      <c r="B111" s="34">
        <f>'2 уровень'!C209</f>
        <v>4500</v>
      </c>
      <c r="C111" s="34">
        <f>'2 уровень'!D209</f>
        <v>2625</v>
      </c>
      <c r="D111" s="34">
        <f>'2 уровень'!E209</f>
        <v>1596</v>
      </c>
      <c r="E111" s="106">
        <f>'2 уровень'!F209</f>
        <v>60.8</v>
      </c>
      <c r="F111" s="323">
        <f>'2 уровень'!G209</f>
        <v>4761.125</v>
      </c>
      <c r="G111" s="323">
        <f>'2 уровень'!H209</f>
        <v>2777.32</v>
      </c>
      <c r="H111" s="323">
        <f>'2 уровень'!I209</f>
        <v>2901.7530700000002</v>
      </c>
      <c r="I111" s="323">
        <f>'2 уровень'!J209</f>
        <v>124.43307000000004</v>
      </c>
      <c r="J111" s="323">
        <f>'2 уровень'!K209</f>
        <v>-9.2930899999999994</v>
      </c>
      <c r="K111" s="323">
        <f>'2 уровень'!L209</f>
        <v>2892.4599800000001</v>
      </c>
      <c r="L111" s="323">
        <f>'2 уровень'!M209</f>
        <v>104.48032887819913</v>
      </c>
    </row>
    <row r="112" spans="1:12" ht="60" x14ac:dyDescent="0.25">
      <c r="A112" s="78" t="s">
        <v>81</v>
      </c>
      <c r="B112" s="34">
        <f>'2 уровень'!C210</f>
        <v>5154</v>
      </c>
      <c r="C112" s="34">
        <f>'2 уровень'!D210</f>
        <v>3007</v>
      </c>
      <c r="D112" s="34">
        <f>'2 уровень'!E210</f>
        <v>2934</v>
      </c>
      <c r="E112" s="106">
        <f>'2 уровень'!F210</f>
        <v>97.572331227136672</v>
      </c>
      <c r="F112" s="323">
        <f>'2 уровень'!G210</f>
        <v>14745.90324</v>
      </c>
      <c r="G112" s="323">
        <f>'2 уровень'!H210</f>
        <v>8601.7800000000007</v>
      </c>
      <c r="H112" s="323">
        <f>'2 уровень'!I210</f>
        <v>8312.9679699999997</v>
      </c>
      <c r="I112" s="323">
        <f>'2 уровень'!J210</f>
        <v>-288.81203000000096</v>
      </c>
      <c r="J112" s="323">
        <f>'2 уровень'!K210</f>
        <v>0</v>
      </c>
      <c r="K112" s="323">
        <f>'2 уровень'!L210</f>
        <v>8312.9679699999997</v>
      </c>
      <c r="L112" s="323">
        <f>'2 уровень'!M210</f>
        <v>96.642415523298652</v>
      </c>
    </row>
    <row r="113" spans="1:181" ht="45" x14ac:dyDescent="0.25">
      <c r="A113" s="78" t="s">
        <v>109</v>
      </c>
      <c r="B113" s="34">
        <f>'2 уровень'!C211</f>
        <v>715</v>
      </c>
      <c r="C113" s="34">
        <f>'2 уровень'!D211</f>
        <v>417</v>
      </c>
      <c r="D113" s="34">
        <f>'2 уровень'!E211</f>
        <v>207</v>
      </c>
      <c r="E113" s="106">
        <f>'2 уровень'!F211</f>
        <v>49.640287769784173</v>
      </c>
      <c r="F113" s="323">
        <f>'2 уровень'!G211</f>
        <v>763.34829999999988</v>
      </c>
      <c r="G113" s="323">
        <f>'2 уровень'!H211</f>
        <v>445.29</v>
      </c>
      <c r="H113" s="323">
        <f>'2 уровень'!I211</f>
        <v>221.48603999999997</v>
      </c>
      <c r="I113" s="323">
        <f>'2 уровень'!J211</f>
        <v>-223.80396000000005</v>
      </c>
      <c r="J113" s="323">
        <f>'2 уровень'!K211</f>
        <v>0</v>
      </c>
      <c r="K113" s="323">
        <f>'2 уровень'!L211</f>
        <v>221.48603999999997</v>
      </c>
      <c r="L113" s="323">
        <f>'2 уровень'!M211</f>
        <v>49.739729165263078</v>
      </c>
    </row>
    <row r="114" spans="1:181" ht="30" x14ac:dyDescent="0.25">
      <c r="A114" s="78" t="s">
        <v>123</v>
      </c>
      <c r="B114" s="34">
        <f>'2 уровень'!C212</f>
        <v>13000</v>
      </c>
      <c r="C114" s="34">
        <f>'2 уровень'!D212</f>
        <v>7583</v>
      </c>
      <c r="D114" s="34">
        <f>'2 уровень'!E212</f>
        <v>7019</v>
      </c>
      <c r="E114" s="106">
        <f>'2 уровень'!F212</f>
        <v>92.562310431227743</v>
      </c>
      <c r="F114" s="323">
        <f>'2 уровень'!G212</f>
        <v>12651.86</v>
      </c>
      <c r="G114" s="323">
        <f>'2 уровень'!H212</f>
        <v>7380.25</v>
      </c>
      <c r="H114" s="323">
        <f>'2 уровень'!I212</f>
        <v>6834.3884000000007</v>
      </c>
      <c r="I114" s="323">
        <f>'2 уровень'!J212</f>
        <v>-545.86159999999927</v>
      </c>
      <c r="J114" s="323">
        <f>'2 уровень'!K212</f>
        <v>-10.394879999999999</v>
      </c>
      <c r="K114" s="323">
        <f>'2 уровень'!L212</f>
        <v>6823.9935200000009</v>
      </c>
      <c r="L114" s="323">
        <f>'2 уровень'!M212</f>
        <v>92.603751905423266</v>
      </c>
    </row>
    <row r="115" spans="1:181" ht="15.75" thickBot="1" x14ac:dyDescent="0.3">
      <c r="A115" s="77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6">
        <f>'2 уровень'!F213</f>
        <v>0</v>
      </c>
      <c r="F115" s="323">
        <f>'2 уровень'!G213</f>
        <v>46534.275900000008</v>
      </c>
      <c r="G115" s="323">
        <f>'2 уровень'!H213</f>
        <v>27144.99</v>
      </c>
      <c r="H115" s="323">
        <f>'2 уровень'!I213</f>
        <v>27280.482670000001</v>
      </c>
      <c r="I115" s="323">
        <f>'2 уровень'!J213</f>
        <v>135.49266999999929</v>
      </c>
      <c r="J115" s="323">
        <f>'2 уровень'!K213</f>
        <v>-269.99481000000003</v>
      </c>
      <c r="K115" s="323">
        <f>'2 уровень'!L213</f>
        <v>27010.487859999997</v>
      </c>
      <c r="L115" s="323">
        <f>'2 уровень'!M213</f>
        <v>100.49914429881906</v>
      </c>
    </row>
    <row r="116" spans="1:181" ht="15" customHeight="1" x14ac:dyDescent="0.25">
      <c r="A116" s="67" t="s">
        <v>24</v>
      </c>
      <c r="B116" s="68"/>
      <c r="C116" s="68"/>
      <c r="D116" s="68"/>
      <c r="E116" s="109"/>
      <c r="F116" s="321"/>
      <c r="G116" s="321"/>
      <c r="H116" s="321"/>
      <c r="I116" s="321"/>
      <c r="J116" s="321"/>
      <c r="K116" s="321"/>
      <c r="L116" s="321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</row>
    <row r="117" spans="1:181" ht="30" x14ac:dyDescent="0.25">
      <c r="A117" s="229" t="s">
        <v>120</v>
      </c>
      <c r="B117" s="227">
        <f>'1 уровень'!D315</f>
        <v>13084</v>
      </c>
      <c r="C117" s="227">
        <f>'1 уровень'!E315</f>
        <v>7632</v>
      </c>
      <c r="D117" s="227">
        <f>'1 уровень'!F315</f>
        <v>6116</v>
      </c>
      <c r="E117" s="228">
        <f>'1 уровень'!G315</f>
        <v>80.136268343815516</v>
      </c>
      <c r="F117" s="322">
        <f>'1 уровень'!H315</f>
        <v>21908.371200000001</v>
      </c>
      <c r="G117" s="322">
        <f>'1 уровень'!I315</f>
        <v>12779.88</v>
      </c>
      <c r="H117" s="322">
        <f>'1 уровень'!J315</f>
        <v>10961.398729999997</v>
      </c>
      <c r="I117" s="322">
        <f>'1 уровень'!K315</f>
        <v>-1818.4812700000011</v>
      </c>
      <c r="J117" s="322">
        <f>'1 уровень'!L315</f>
        <v>-111.16873</v>
      </c>
      <c r="K117" s="322">
        <f>'1 уровень'!M315</f>
        <v>10850.229999999998</v>
      </c>
      <c r="L117" s="322">
        <f>'1 уровень'!N315</f>
        <v>85.770748473381573</v>
      </c>
    </row>
    <row r="118" spans="1:181" ht="30" x14ac:dyDescent="0.25">
      <c r="A118" s="78" t="s">
        <v>79</v>
      </c>
      <c r="B118" s="34">
        <f>'1 уровень'!D316</f>
        <v>6268</v>
      </c>
      <c r="C118" s="34">
        <f>'1 уровень'!E316</f>
        <v>3656</v>
      </c>
      <c r="D118" s="34">
        <f>'1 уровень'!F316</f>
        <v>3851</v>
      </c>
      <c r="E118" s="106">
        <f>'1 уровень'!G316</f>
        <v>105.33369803063457</v>
      </c>
      <c r="F118" s="323">
        <f>'1 уровень'!H316</f>
        <v>8889.1720000000005</v>
      </c>
      <c r="G118" s="323">
        <f>'1 уровень'!I316</f>
        <v>5185.3500000000004</v>
      </c>
      <c r="H118" s="323">
        <f>'1 уровень'!J316</f>
        <v>5529.15</v>
      </c>
      <c r="I118" s="323">
        <f>'1 уровень'!K316</f>
        <v>343.79999999999927</v>
      </c>
      <c r="J118" s="323">
        <f>'1 уровень'!L316</f>
        <v>-110.24</v>
      </c>
      <c r="K118" s="323">
        <f>'1 уровень'!M316</f>
        <v>5418.91</v>
      </c>
      <c r="L118" s="323">
        <f>'1 уровень'!N316</f>
        <v>106.63021782521911</v>
      </c>
    </row>
    <row r="119" spans="1:181" ht="45" x14ac:dyDescent="0.25">
      <c r="A119" s="78" t="s">
        <v>130</v>
      </c>
      <c r="B119" s="34">
        <f>'1 уровень'!D317</f>
        <v>3500</v>
      </c>
      <c r="C119" s="34">
        <f>'1 уровень'!E317</f>
        <v>2042</v>
      </c>
      <c r="D119" s="34">
        <f>'1 уровень'!F317</f>
        <v>400</v>
      </c>
      <c r="E119" s="106">
        <f>'1 уровень'!G317</f>
        <v>19.588638589618022</v>
      </c>
      <c r="F119" s="323">
        <f>'1 уровень'!H317</f>
        <v>6219.5</v>
      </c>
      <c r="G119" s="323">
        <f>'1 уровень'!I317</f>
        <v>3628.04</v>
      </c>
      <c r="H119" s="323">
        <f>'1 уровень'!J317</f>
        <v>1136.03</v>
      </c>
      <c r="I119" s="323">
        <f>'1 уровень'!K317</f>
        <v>-2492.0100000000002</v>
      </c>
      <c r="J119" s="323">
        <f>'1 уровень'!L317</f>
        <v>0</v>
      </c>
      <c r="K119" s="323">
        <f>'1 уровень'!M317</f>
        <v>1136.03</v>
      </c>
      <c r="L119" s="323">
        <f>'1 уровень'!N317</f>
        <v>31.312499310922703</v>
      </c>
    </row>
    <row r="120" spans="1:181" ht="30" x14ac:dyDescent="0.25">
      <c r="A120" s="78" t="s">
        <v>131</v>
      </c>
      <c r="B120" s="34">
        <f>'1 уровень'!D318</f>
        <v>2870</v>
      </c>
      <c r="C120" s="34">
        <f>'1 уровень'!E318</f>
        <v>1674</v>
      </c>
      <c r="D120" s="34">
        <f>'1 уровень'!F318</f>
        <v>1507</v>
      </c>
      <c r="E120" s="106">
        <f>'1 уровень'!G318</f>
        <v>90.023894862604536</v>
      </c>
      <c r="F120" s="323">
        <f>'1 уровень'!H318</f>
        <v>4360.7928000000002</v>
      </c>
      <c r="G120" s="323">
        <f>'1 уровень'!I318</f>
        <v>2543.8000000000002</v>
      </c>
      <c r="H120" s="323">
        <f>'1 уровень'!J318</f>
        <v>2338.52873</v>
      </c>
      <c r="I120" s="323">
        <f>'1 уровень'!K318</f>
        <v>-205.27127000000019</v>
      </c>
      <c r="J120" s="323">
        <f>'1 уровень'!L318</f>
        <v>-0.92873000000000006</v>
      </c>
      <c r="K120" s="323">
        <f>'1 уровень'!M318</f>
        <v>2337.6</v>
      </c>
      <c r="L120" s="323">
        <f>'1 уровень'!N318</f>
        <v>91.930526377859891</v>
      </c>
    </row>
    <row r="121" spans="1:181" ht="30" x14ac:dyDescent="0.25">
      <c r="A121" s="78" t="s">
        <v>132</v>
      </c>
      <c r="B121" s="34">
        <f>'1 уровень'!D319</f>
        <v>75</v>
      </c>
      <c r="C121" s="34">
        <f>'1 уровень'!E319</f>
        <v>44</v>
      </c>
      <c r="D121" s="34">
        <f>'1 уровень'!F319</f>
        <v>96</v>
      </c>
      <c r="E121" s="106">
        <f>'1 уровень'!G319</f>
        <v>218.18181818181816</v>
      </c>
      <c r="F121" s="323">
        <f>'1 уровень'!H319</f>
        <v>410.13</v>
      </c>
      <c r="G121" s="323">
        <f>'1 уровень'!I319</f>
        <v>239.24</v>
      </c>
      <c r="H121" s="323">
        <f>'1 уровень'!J319</f>
        <v>524.97</v>
      </c>
      <c r="I121" s="323">
        <f>'1 уровень'!K319</f>
        <v>285.73</v>
      </c>
      <c r="J121" s="323">
        <f>'1 уровень'!L319</f>
        <v>0</v>
      </c>
      <c r="K121" s="323">
        <f>'1 уровень'!M319</f>
        <v>524.97</v>
      </c>
      <c r="L121" s="323">
        <f>'1 уровень'!N319</f>
        <v>219.43236916903527</v>
      </c>
    </row>
    <row r="122" spans="1:181" ht="30" x14ac:dyDescent="0.25">
      <c r="A122" s="78" t="s">
        <v>133</v>
      </c>
      <c r="B122" s="34">
        <f>'1 уровень'!D320</f>
        <v>371</v>
      </c>
      <c r="C122" s="34">
        <f>'1 уровень'!E320</f>
        <v>216</v>
      </c>
      <c r="D122" s="34">
        <f>'1 уровень'!F320</f>
        <v>262</v>
      </c>
      <c r="E122" s="106">
        <f>'1 уровень'!G320</f>
        <v>121.2962962962963</v>
      </c>
      <c r="F122" s="323">
        <f>'1 уровень'!H320</f>
        <v>2028.7764</v>
      </c>
      <c r="G122" s="323">
        <f>'1 уровень'!I320</f>
        <v>1183.45</v>
      </c>
      <c r="H122" s="323">
        <f>'1 уровень'!J320</f>
        <v>1432.72</v>
      </c>
      <c r="I122" s="323">
        <f>'1 уровень'!K320</f>
        <v>249.26999999999998</v>
      </c>
      <c r="J122" s="323">
        <f>'1 уровень'!L320</f>
        <v>0</v>
      </c>
      <c r="K122" s="323">
        <f>'1 уровень'!M320</f>
        <v>1432.72</v>
      </c>
      <c r="L122" s="323">
        <f>'1 уровень'!N320</f>
        <v>121.0629937893447</v>
      </c>
    </row>
    <row r="123" spans="1:181" ht="30" x14ac:dyDescent="0.25">
      <c r="A123" s="229" t="s">
        <v>112</v>
      </c>
      <c r="B123" s="227">
        <f>'1 уровень'!D321</f>
        <v>20822</v>
      </c>
      <c r="C123" s="227">
        <f>'1 уровень'!E321</f>
        <v>12146</v>
      </c>
      <c r="D123" s="227">
        <f>'1 уровень'!F321</f>
        <v>8164</v>
      </c>
      <c r="E123" s="228">
        <f>'1 уровень'!G321</f>
        <v>67.215544212086286</v>
      </c>
      <c r="F123" s="322">
        <f>'1 уровень'!H321</f>
        <v>28804.148100000002</v>
      </c>
      <c r="G123" s="322">
        <f>'1 уровень'!I321</f>
        <v>16802.420000000002</v>
      </c>
      <c r="H123" s="322">
        <f>'1 уровень'!J321</f>
        <v>14998.0558</v>
      </c>
      <c r="I123" s="322">
        <f>'1 уровень'!K321</f>
        <v>-1804.3642000000013</v>
      </c>
      <c r="J123" s="322">
        <f>'1 уровень'!L321</f>
        <v>-75.315880000000007</v>
      </c>
      <c r="K123" s="322">
        <f>'1 уровень'!M321</f>
        <v>14922.73992</v>
      </c>
      <c r="L123" s="322">
        <f>'1 уровень'!N321</f>
        <v>89.261283791263395</v>
      </c>
    </row>
    <row r="124" spans="1:181" ht="30" x14ac:dyDescent="0.25">
      <c r="A124" s="78" t="s">
        <v>108</v>
      </c>
      <c r="B124" s="34">
        <f>'1 уровень'!D322</f>
        <v>7252</v>
      </c>
      <c r="C124" s="34">
        <f>'1 уровень'!E322</f>
        <v>4230</v>
      </c>
      <c r="D124" s="34">
        <f>'1 уровень'!F322</f>
        <v>1452</v>
      </c>
      <c r="E124" s="106">
        <f>'1 уровень'!G322</f>
        <v>34.326241134751776</v>
      </c>
      <c r="F124" s="323">
        <f>'1 уровень'!H322</f>
        <v>3607.5045999999998</v>
      </c>
      <c r="G124" s="323">
        <f>'1 уровень'!I322</f>
        <v>2104.38</v>
      </c>
      <c r="H124" s="323">
        <f>'1 уровень'!J322</f>
        <v>2150.1</v>
      </c>
      <c r="I124" s="323">
        <f>'1 уровень'!K322</f>
        <v>45.7199999999998</v>
      </c>
      <c r="J124" s="323">
        <f>'1 уровень'!L322</f>
        <v>-69.23</v>
      </c>
      <c r="K124" s="323">
        <f>'1 уровень'!M322</f>
        <v>2080.87</v>
      </c>
      <c r="L124" s="323">
        <f>'1 уровень'!N322</f>
        <v>102.17261141048668</v>
      </c>
    </row>
    <row r="125" spans="1:181" ht="60" x14ac:dyDescent="0.25">
      <c r="A125" s="78" t="s">
        <v>81</v>
      </c>
      <c r="B125" s="34">
        <f>'1 уровень'!D323</f>
        <v>9500</v>
      </c>
      <c r="C125" s="34">
        <f>'1 уровень'!E323</f>
        <v>5542</v>
      </c>
      <c r="D125" s="34">
        <f>'1 уровень'!F323</f>
        <v>4551</v>
      </c>
      <c r="E125" s="106">
        <f>'1 уровень'!G323</f>
        <v>82.118368819920605</v>
      </c>
      <c r="F125" s="323">
        <f>'1 уровень'!H323</f>
        <v>21553.79</v>
      </c>
      <c r="G125" s="323">
        <f>'1 уровень'!I323</f>
        <v>12573.04</v>
      </c>
      <c r="H125" s="323">
        <f>'1 уровень'!J323</f>
        <v>10885.449479999999</v>
      </c>
      <c r="I125" s="323">
        <f>'1 уровень'!K323</f>
        <v>-1687.5905200000016</v>
      </c>
      <c r="J125" s="323">
        <f>'1 уровень'!L323</f>
        <v>-5.70641</v>
      </c>
      <c r="K125" s="323">
        <f>'1 уровень'!M323</f>
        <v>10879.743069999999</v>
      </c>
      <c r="L125" s="323">
        <f>'1 уровень'!N323</f>
        <v>86.577704994178006</v>
      </c>
    </row>
    <row r="126" spans="1:181" ht="45" x14ac:dyDescent="0.25">
      <c r="A126" s="78" t="s">
        <v>109</v>
      </c>
      <c r="B126" s="34">
        <f>'1 уровень'!D324</f>
        <v>4070</v>
      </c>
      <c r="C126" s="34">
        <f>'1 уровень'!E324</f>
        <v>2374</v>
      </c>
      <c r="D126" s="34">
        <f>'1 уровень'!F324</f>
        <v>2161</v>
      </c>
      <c r="E126" s="106">
        <f>'1 уровень'!G324</f>
        <v>91.027801179443983</v>
      </c>
      <c r="F126" s="323">
        <f>'1 уровень'!H324</f>
        <v>3642.8535000000002</v>
      </c>
      <c r="G126" s="323">
        <f>'1 уровень'!I324</f>
        <v>2125</v>
      </c>
      <c r="H126" s="323">
        <f>'1 уровень'!J324</f>
        <v>1962.5063200000004</v>
      </c>
      <c r="I126" s="323">
        <f>'1 уровень'!K324</f>
        <v>-162.49367999999959</v>
      </c>
      <c r="J126" s="323">
        <f>'1 уровень'!L324</f>
        <v>-0.37947000000000003</v>
      </c>
      <c r="K126" s="323">
        <f>'1 уровень'!M324</f>
        <v>1962.1268500000003</v>
      </c>
      <c r="L126" s="323">
        <f>'1 уровень'!N324</f>
        <v>92.353238588235314</v>
      </c>
    </row>
    <row r="127" spans="1:181" ht="30" x14ac:dyDescent="0.25">
      <c r="A127" s="78" t="s">
        <v>123</v>
      </c>
      <c r="B127" s="34">
        <f>'1 уровень'!D325</f>
        <v>31200</v>
      </c>
      <c r="C127" s="34">
        <f>'1 уровень'!E325</f>
        <v>18200</v>
      </c>
      <c r="D127" s="34">
        <f>'1 уровень'!F325</f>
        <v>18707</v>
      </c>
      <c r="E127" s="106">
        <f>'1 уровень'!G325</f>
        <v>102.78571428571428</v>
      </c>
      <c r="F127" s="323">
        <f>'1 уровень'!H325</f>
        <v>25303.824000000001</v>
      </c>
      <c r="G127" s="323">
        <f>'1 уровень'!I325</f>
        <v>14760.56</v>
      </c>
      <c r="H127" s="323">
        <f>'1 уровень'!J325</f>
        <v>15172.560000000001</v>
      </c>
      <c r="I127" s="323">
        <f>'1 уровень'!K325</f>
        <v>412.00000000000182</v>
      </c>
      <c r="J127" s="323">
        <f>'1 уровень'!L325</f>
        <v>-10.039999999999999</v>
      </c>
      <c r="K127" s="323">
        <f>'1 уровень'!M325</f>
        <v>15162.52</v>
      </c>
      <c r="L127" s="323">
        <f>'1 уровень'!N325</f>
        <v>102.79122201325697</v>
      </c>
    </row>
    <row r="128" spans="1:181" ht="15.75" thickBot="1" x14ac:dyDescent="0.3">
      <c r="A128" s="74" t="s">
        <v>105</v>
      </c>
      <c r="B128" s="34">
        <f>'1 уровень'!D326</f>
        <v>0</v>
      </c>
      <c r="C128" s="34">
        <f>'1 уровень'!E326</f>
        <v>0</v>
      </c>
      <c r="D128" s="34">
        <f>'1 уровень'!F326</f>
        <v>0</v>
      </c>
      <c r="E128" s="106">
        <f>'1 уровень'!G326</f>
        <v>0</v>
      </c>
      <c r="F128" s="323">
        <f>'1 уровень'!H326</f>
        <v>76016.343300000008</v>
      </c>
      <c r="G128" s="323">
        <f>'1 уровень'!I326</f>
        <v>44342.86</v>
      </c>
      <c r="H128" s="323">
        <f>'1 уровень'!J326</f>
        <v>41132.01453</v>
      </c>
      <c r="I128" s="323">
        <f>'1 уровень'!K326</f>
        <v>-3210.8454700000007</v>
      </c>
      <c r="J128" s="323">
        <f>'1 уровень'!L326</f>
        <v>-196.52461</v>
      </c>
      <c r="K128" s="323">
        <f>'1 уровень'!M326</f>
        <v>40935.489919999993</v>
      </c>
      <c r="L128" s="323">
        <f>'1 уровень'!N326</f>
        <v>92.759047409210865</v>
      </c>
    </row>
    <row r="129" spans="1:181" ht="15" customHeight="1" x14ac:dyDescent="0.25">
      <c r="A129" s="67" t="s">
        <v>25</v>
      </c>
      <c r="B129" s="68"/>
      <c r="C129" s="68"/>
      <c r="D129" s="68"/>
      <c r="E129" s="109"/>
      <c r="F129" s="321"/>
      <c r="G129" s="321"/>
      <c r="H129" s="321"/>
      <c r="I129" s="321"/>
      <c r="J129" s="321"/>
      <c r="K129" s="321"/>
      <c r="L129" s="321"/>
    </row>
    <row r="130" spans="1:181" ht="30" x14ac:dyDescent="0.25">
      <c r="A130" s="229" t="s">
        <v>120</v>
      </c>
      <c r="B130" s="227">
        <f>'1 уровень'!D340</f>
        <v>3641</v>
      </c>
      <c r="C130" s="227">
        <f>'1 уровень'!E340</f>
        <v>2124</v>
      </c>
      <c r="D130" s="227">
        <f>'1 уровень'!F340</f>
        <v>1497</v>
      </c>
      <c r="E130" s="228">
        <f>'1 уровень'!G340</f>
        <v>70.480225988700568</v>
      </c>
      <c r="F130" s="322">
        <f>'1 уровень'!H340</f>
        <v>5385.5364799999998</v>
      </c>
      <c r="G130" s="322">
        <f>'1 уровень'!I340</f>
        <v>3141.57</v>
      </c>
      <c r="H130" s="322">
        <f>'1 уровень'!J340</f>
        <v>2776.0847899999999</v>
      </c>
      <c r="I130" s="322">
        <f>'1 уровень'!K340</f>
        <v>-365.48520999999988</v>
      </c>
      <c r="J130" s="322">
        <f>'1 уровень'!L340</f>
        <v>-183.99734000000001</v>
      </c>
      <c r="K130" s="322">
        <f>'1 уровень'!M340</f>
        <v>2592.08745</v>
      </c>
      <c r="L130" s="322">
        <f>'1 уровень'!N340</f>
        <v>88.36616055029809</v>
      </c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</row>
    <row r="131" spans="1:181" ht="30" x14ac:dyDescent="0.25">
      <c r="A131" s="78" t="s">
        <v>79</v>
      </c>
      <c r="B131" s="34">
        <f>'1 уровень'!D341</f>
        <v>2690</v>
      </c>
      <c r="C131" s="34">
        <f>'1 уровень'!E341</f>
        <v>1569</v>
      </c>
      <c r="D131" s="34">
        <f>'1 уровень'!F341</f>
        <v>1171</v>
      </c>
      <c r="E131" s="106">
        <f>'1 уровень'!G341</f>
        <v>74.633524537922241</v>
      </c>
      <c r="F131" s="323">
        <f>'1 уровень'!H341</f>
        <v>3253.43</v>
      </c>
      <c r="G131" s="323">
        <f>'1 уровень'!I341</f>
        <v>1897.83</v>
      </c>
      <c r="H131" s="323">
        <f>'1 уровень'!J341</f>
        <v>1710.9507600000002</v>
      </c>
      <c r="I131" s="323">
        <f>'1 уровень'!K341</f>
        <v>-186.87923999999975</v>
      </c>
      <c r="J131" s="323">
        <f>'1 уровень'!L341</f>
        <v>-50.957059999999998</v>
      </c>
      <c r="K131" s="323">
        <f>'1 уровень'!M341</f>
        <v>1659.9937000000002</v>
      </c>
      <c r="L131" s="323">
        <f>'1 уровень'!N341</f>
        <v>90.153004220609873</v>
      </c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</row>
    <row r="132" spans="1:181" ht="30" x14ac:dyDescent="0.25">
      <c r="A132" s="78" t="s">
        <v>80</v>
      </c>
      <c r="B132" s="34">
        <f>'1 уровень'!D342</f>
        <v>777</v>
      </c>
      <c r="C132" s="34">
        <f>'1 уровень'!E342</f>
        <v>453</v>
      </c>
      <c r="D132" s="34">
        <f>'1 уровень'!F342</f>
        <v>184</v>
      </c>
      <c r="E132" s="106">
        <f>'1 уровень'!G342</f>
        <v>40.618101545253865</v>
      </c>
      <c r="F132" s="323">
        <f>'1 уровень'!H342</f>
        <v>1180.6048800000001</v>
      </c>
      <c r="G132" s="323">
        <f>'1 уровень'!I342</f>
        <v>688.69</v>
      </c>
      <c r="H132" s="323">
        <f>'1 уровень'!J342</f>
        <v>288.62122999999997</v>
      </c>
      <c r="I132" s="323">
        <f>'1 уровень'!K342</f>
        <v>-400.06877000000009</v>
      </c>
      <c r="J132" s="323">
        <f>'1 уровень'!L342</f>
        <v>-1.79532</v>
      </c>
      <c r="K132" s="323">
        <f>'1 уровень'!M342</f>
        <v>286.82590999999996</v>
      </c>
      <c r="L132" s="323">
        <f>'1 уровень'!N342</f>
        <v>41.908729617099119</v>
      </c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</row>
    <row r="133" spans="1:181" ht="30" x14ac:dyDescent="0.25">
      <c r="A133" s="78" t="s">
        <v>110</v>
      </c>
      <c r="B133" s="34">
        <f>'1 уровень'!D343</f>
        <v>36</v>
      </c>
      <c r="C133" s="34">
        <f>'1 уровень'!E343</f>
        <v>21</v>
      </c>
      <c r="D133" s="34">
        <f>'1 уровень'!F343</f>
        <v>32</v>
      </c>
      <c r="E133" s="106">
        <f>'1 уровень'!G343</f>
        <v>152.38095238095238</v>
      </c>
      <c r="F133" s="323">
        <f>'1 уровень'!H343</f>
        <v>196.86240000000001</v>
      </c>
      <c r="G133" s="323">
        <f>'1 уровень'!I343</f>
        <v>114.84</v>
      </c>
      <c r="H133" s="323">
        <f>'1 уровень'!J343</f>
        <v>174.9888</v>
      </c>
      <c r="I133" s="323">
        <f>'1 уровень'!K343</f>
        <v>60.148799999999994</v>
      </c>
      <c r="J133" s="323">
        <f>'1 уровень'!L343</f>
        <v>0</v>
      </c>
      <c r="K133" s="323">
        <f>'1 уровень'!M343</f>
        <v>174.9888</v>
      </c>
      <c r="L133" s="323">
        <f>'1 уровень'!N343</f>
        <v>152.37617554858934</v>
      </c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</row>
    <row r="134" spans="1:181" ht="30" x14ac:dyDescent="0.25">
      <c r="A134" s="78" t="s">
        <v>111</v>
      </c>
      <c r="B134" s="34">
        <f>'1 уровень'!D344</f>
        <v>138</v>
      </c>
      <c r="C134" s="34">
        <f>'1 уровень'!E344</f>
        <v>81</v>
      </c>
      <c r="D134" s="34">
        <f>'1 уровень'!F344</f>
        <v>110</v>
      </c>
      <c r="E134" s="106">
        <f>'1 уровень'!G344</f>
        <v>135.80246913580248</v>
      </c>
      <c r="F134" s="323">
        <f>'1 уровень'!H344</f>
        <v>754.63919999999996</v>
      </c>
      <c r="G134" s="323">
        <f>'1 уровень'!I344</f>
        <v>440.21</v>
      </c>
      <c r="H134" s="323">
        <f>'1 уровень'!J344</f>
        <v>601.524</v>
      </c>
      <c r="I134" s="323">
        <f>'1 уровень'!K344</f>
        <v>161.31400000000002</v>
      </c>
      <c r="J134" s="323">
        <f>'1 уровень'!L344</f>
        <v>-131.24496000000002</v>
      </c>
      <c r="K134" s="323">
        <f>'1 уровень'!M344</f>
        <v>470.27903999999995</v>
      </c>
      <c r="L134" s="323">
        <f>'1 уровень'!N344</f>
        <v>136.64478317166808</v>
      </c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</row>
    <row r="135" spans="1:181" ht="30" x14ac:dyDescent="0.25">
      <c r="A135" s="229" t="s">
        <v>112</v>
      </c>
      <c r="B135" s="227">
        <f>'1 уровень'!D345</f>
        <v>6782</v>
      </c>
      <c r="C135" s="227">
        <f>'1 уровень'!E345</f>
        <v>3957</v>
      </c>
      <c r="D135" s="227">
        <f>'1 уровень'!F345</f>
        <v>2958</v>
      </c>
      <c r="E135" s="228">
        <f>'1 уровень'!G345</f>
        <v>74.753601213040184</v>
      </c>
      <c r="F135" s="322">
        <f>'1 уровень'!H345</f>
        <v>10160.144100000001</v>
      </c>
      <c r="G135" s="322">
        <f>'1 уровень'!I345</f>
        <v>5926.75</v>
      </c>
      <c r="H135" s="322">
        <f>'1 уровень'!J345</f>
        <v>5674.0073799999991</v>
      </c>
      <c r="I135" s="322">
        <f>'1 уровень'!K345</f>
        <v>-252.74262000000078</v>
      </c>
      <c r="J135" s="322">
        <f>'1 уровень'!L345</f>
        <v>-111.26732000000001</v>
      </c>
      <c r="K135" s="322">
        <f>'1 уровень'!M345</f>
        <v>5562.7400600000001</v>
      </c>
      <c r="L135" s="322">
        <f>'1 уровень'!N345</f>
        <v>95.735561311005171</v>
      </c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</row>
    <row r="136" spans="1:181" ht="30" x14ac:dyDescent="0.25">
      <c r="A136" s="78" t="s">
        <v>108</v>
      </c>
      <c r="B136" s="34">
        <f>'1 уровень'!D346</f>
        <v>2730</v>
      </c>
      <c r="C136" s="34">
        <f>'1 уровень'!E346</f>
        <v>1593</v>
      </c>
      <c r="D136" s="34">
        <f>'1 уровень'!F346</f>
        <v>826</v>
      </c>
      <c r="E136" s="106">
        <f>'1 уровень'!G346</f>
        <v>51.851851851851848</v>
      </c>
      <c r="F136" s="323">
        <f>'1 уровень'!H346</f>
        <v>2412.0915</v>
      </c>
      <c r="G136" s="323">
        <f>'1 уровень'!I346</f>
        <v>1407.05</v>
      </c>
      <c r="H136" s="323">
        <f>'1 уровень'!J346</f>
        <v>1311.5376999999999</v>
      </c>
      <c r="I136" s="323">
        <f>'1 уровень'!K346</f>
        <v>-95.512300000000096</v>
      </c>
      <c r="J136" s="323">
        <f>'1 уровень'!L346</f>
        <v>0</v>
      </c>
      <c r="K136" s="323">
        <f>'1 уровень'!M346</f>
        <v>1311.5376999999999</v>
      </c>
      <c r="L136" s="323">
        <f>'1 уровень'!N346</f>
        <v>93.211875910593079</v>
      </c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</row>
    <row r="137" spans="1:181" ht="60" x14ac:dyDescent="0.25">
      <c r="A137" s="78" t="s">
        <v>81</v>
      </c>
      <c r="B137" s="34">
        <f>'1 уровень'!D347</f>
        <v>3000</v>
      </c>
      <c r="C137" s="34">
        <f>'1 уровень'!E347</f>
        <v>1750</v>
      </c>
      <c r="D137" s="34">
        <f>'1 уровень'!F347</f>
        <v>1645</v>
      </c>
      <c r="E137" s="106">
        <f>'1 уровень'!G347</f>
        <v>94</v>
      </c>
      <c r="F137" s="323">
        <f>'1 уровень'!H347</f>
        <v>6806.4600000000009</v>
      </c>
      <c r="G137" s="323">
        <f>'1 уровень'!I347</f>
        <v>3970.44</v>
      </c>
      <c r="H137" s="323">
        <f>'1 уровень'!J347</f>
        <v>3967.5413899999994</v>
      </c>
      <c r="I137" s="323">
        <f>'1 уровень'!K347</f>
        <v>-2.8986100000006445</v>
      </c>
      <c r="J137" s="323">
        <f>'1 уровень'!L347</f>
        <v>-81.524929999999998</v>
      </c>
      <c r="K137" s="323">
        <f>'1 уровень'!M347</f>
        <v>3886.0164599999994</v>
      </c>
      <c r="L137" s="323">
        <f>'1 уровень'!N347</f>
        <v>99.926995244859498</v>
      </c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</row>
    <row r="138" spans="1:181" ht="45" x14ac:dyDescent="0.25">
      <c r="A138" s="78" t="s">
        <v>109</v>
      </c>
      <c r="B138" s="34">
        <f>'1 уровень'!D348</f>
        <v>1052</v>
      </c>
      <c r="C138" s="34">
        <f>'1 уровень'!E348</f>
        <v>614</v>
      </c>
      <c r="D138" s="34">
        <f>'1 уровень'!F348</f>
        <v>487</v>
      </c>
      <c r="E138" s="106">
        <f>'1 уровень'!G348</f>
        <v>79.31596091205212</v>
      </c>
      <c r="F138" s="323">
        <f>'1 уровень'!H348</f>
        <v>941.59259999999995</v>
      </c>
      <c r="G138" s="323">
        <f>'1 уровень'!I348</f>
        <v>549.26</v>
      </c>
      <c r="H138" s="323">
        <f>'1 уровень'!J348</f>
        <v>394.92828999999995</v>
      </c>
      <c r="I138" s="323">
        <f>'1 уровень'!K348</f>
        <v>-154.33171000000004</v>
      </c>
      <c r="J138" s="323">
        <f>'1 уровень'!L348</f>
        <v>-29.742390000000007</v>
      </c>
      <c r="K138" s="323">
        <f>'1 уровень'!M348</f>
        <v>365.18589999999995</v>
      </c>
      <c r="L138" s="323">
        <f>'1 уровень'!N348</f>
        <v>71.901884353493784</v>
      </c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</row>
    <row r="139" spans="1:181" ht="30" x14ac:dyDescent="0.25">
      <c r="A139" s="78" t="s">
        <v>123</v>
      </c>
      <c r="B139" s="34">
        <f>'1 уровень'!D337</f>
        <v>5200</v>
      </c>
      <c r="C139" s="34">
        <f>'1 уровень'!E337</f>
        <v>3033</v>
      </c>
      <c r="D139" s="34">
        <f>'1 уровень'!F337</f>
        <v>1740</v>
      </c>
      <c r="E139" s="106">
        <f>'1 уровень'!G337</f>
        <v>57.368941641938676</v>
      </c>
      <c r="F139" s="323">
        <f>'1 уровень'!H337</f>
        <v>4217.3040000000001</v>
      </c>
      <c r="G139" s="323">
        <f>'1 уровень'!I337</f>
        <v>2460.09</v>
      </c>
      <c r="H139" s="323">
        <f>'1 уровень'!J337</f>
        <v>1411.1747999999995</v>
      </c>
      <c r="I139" s="323">
        <f>'1 уровень'!K337</f>
        <v>-1048.9152000000006</v>
      </c>
      <c r="J139" s="323">
        <f>'1 уровень'!L337</f>
        <v>-1.9728400000000001</v>
      </c>
      <c r="K139" s="323">
        <f>'1 уровень'!M337</f>
        <v>1409.2019599999996</v>
      </c>
      <c r="L139" s="323">
        <f>'1 уровень'!N337</f>
        <v>57.362730631806137</v>
      </c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</row>
    <row r="140" spans="1:181" ht="15.75" thickBot="1" x14ac:dyDescent="0.3">
      <c r="A140" s="74" t="s">
        <v>106</v>
      </c>
      <c r="B140" s="34">
        <f>'1 уровень'!D350</f>
        <v>0</v>
      </c>
      <c r="C140" s="34">
        <f>'1 уровень'!E350</f>
        <v>0</v>
      </c>
      <c r="D140" s="34">
        <f>'1 уровень'!F350</f>
        <v>0</v>
      </c>
      <c r="E140" s="106">
        <f>'1 уровень'!G350</f>
        <v>0</v>
      </c>
      <c r="F140" s="323">
        <f>'1 уровень'!H350</f>
        <v>19762.98458</v>
      </c>
      <c r="G140" s="323">
        <f>'1 уровень'!I350</f>
        <v>11528.41</v>
      </c>
      <c r="H140" s="323">
        <f>'1 уровень'!J350</f>
        <v>9861.2669699999988</v>
      </c>
      <c r="I140" s="323">
        <f>'1 уровень'!K350</f>
        <v>-1667.1430300000013</v>
      </c>
      <c r="J140" s="323">
        <f>'1 уровень'!L350</f>
        <v>-297.23750000000007</v>
      </c>
      <c r="K140" s="323">
        <f>'1 уровень'!M350</f>
        <v>9564.0294699999995</v>
      </c>
      <c r="L140" s="323">
        <f>'1 уровень'!N350</f>
        <v>85.538829465641825</v>
      </c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</row>
    <row r="141" spans="1:181" x14ac:dyDescent="0.25">
      <c r="A141" s="67" t="s">
        <v>26</v>
      </c>
      <c r="B141" s="68"/>
      <c r="C141" s="68"/>
      <c r="D141" s="68"/>
      <c r="E141" s="109"/>
      <c r="F141" s="321"/>
      <c r="G141" s="321"/>
      <c r="H141" s="321"/>
      <c r="I141" s="321"/>
      <c r="J141" s="321"/>
      <c r="K141" s="321"/>
      <c r="L141" s="321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</row>
    <row r="142" spans="1:181" ht="30" x14ac:dyDescent="0.25">
      <c r="A142" s="229" t="s">
        <v>120</v>
      </c>
      <c r="B142" s="227">
        <f>'2 уровень'!C228</f>
        <v>7228</v>
      </c>
      <c r="C142" s="227">
        <f>'2 уровень'!D228</f>
        <v>4217</v>
      </c>
      <c r="D142" s="227">
        <f>'2 уровень'!E228</f>
        <v>2461</v>
      </c>
      <c r="E142" s="228">
        <f>'2 уровень'!F228</f>
        <v>58.359023002134215</v>
      </c>
      <c r="F142" s="322">
        <f>'2 уровень'!G228</f>
        <v>11151.1271</v>
      </c>
      <c r="G142" s="322">
        <f>'2 уровень'!H228</f>
        <v>6504.8300000000008</v>
      </c>
      <c r="H142" s="322">
        <f>'2 уровень'!I228</f>
        <v>4973.8060500000001</v>
      </c>
      <c r="I142" s="322">
        <f>'2 уровень'!J228</f>
        <v>-1531.0239500000002</v>
      </c>
      <c r="J142" s="322">
        <f>'2 уровень'!K228</f>
        <v>-124.04151000000002</v>
      </c>
      <c r="K142" s="322">
        <f>'2 уровень'!L228</f>
        <v>4849.7645400000001</v>
      </c>
      <c r="L142" s="322">
        <f>'2 уровень'!M228</f>
        <v>76.463274981821201</v>
      </c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</row>
    <row r="143" spans="1:181" ht="30" x14ac:dyDescent="0.25">
      <c r="A143" s="78" t="s">
        <v>79</v>
      </c>
      <c r="B143" s="152">
        <f>'2 уровень'!C229</f>
        <v>5467</v>
      </c>
      <c r="C143" s="152">
        <f>'2 уровень'!D229</f>
        <v>3189</v>
      </c>
      <c r="D143" s="34">
        <f>'2 уровень'!E229</f>
        <v>1842</v>
      </c>
      <c r="E143" s="153">
        <f>'2 уровень'!F229</f>
        <v>57.76105362182502</v>
      </c>
      <c r="F143" s="324">
        <f>'2 уровень'!G229</f>
        <v>7091.1718200000005</v>
      </c>
      <c r="G143" s="324">
        <f>'2 уровень'!H229</f>
        <v>4136.5200000000004</v>
      </c>
      <c r="H143" s="323">
        <f>'2 уровень'!I229</f>
        <v>3072.9384000000005</v>
      </c>
      <c r="I143" s="323">
        <f>'2 уровень'!J229</f>
        <v>-1063.5816</v>
      </c>
      <c r="J143" s="323">
        <f>'2 уровень'!K229</f>
        <v>-113.88884000000002</v>
      </c>
      <c r="K143" s="323">
        <f>'2 уровень'!L229</f>
        <v>2959.0495600000004</v>
      </c>
      <c r="L143" s="324">
        <f>'2 уровень'!M229</f>
        <v>74.288010211482117</v>
      </c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</row>
    <row r="144" spans="1:181" ht="30" x14ac:dyDescent="0.25">
      <c r="A144" s="78" t="s">
        <v>80</v>
      </c>
      <c r="B144" s="152">
        <f>'2 уровень'!C230</f>
        <v>1580</v>
      </c>
      <c r="C144" s="152">
        <f>'2 уровень'!D230</f>
        <v>922</v>
      </c>
      <c r="D144" s="34">
        <f>'2 уровень'!E230</f>
        <v>450</v>
      </c>
      <c r="E144" s="153">
        <f>'2 уровень'!F230</f>
        <v>48.806941431670282</v>
      </c>
      <c r="F144" s="324">
        <f>'2 уровень'!G230</f>
        <v>2872.2187999999996</v>
      </c>
      <c r="G144" s="324">
        <f>'2 уровень'!H230</f>
        <v>1675.46</v>
      </c>
      <c r="H144" s="323">
        <f>'2 уровень'!I230</f>
        <v>791.87612999999988</v>
      </c>
      <c r="I144" s="323">
        <f>'2 уровень'!J230</f>
        <v>-883.58387000000016</v>
      </c>
      <c r="J144" s="323">
        <f>'2 уровень'!K230</f>
        <v>-10.152669999999999</v>
      </c>
      <c r="K144" s="323">
        <f>'2 уровень'!L230</f>
        <v>781.72345999999993</v>
      </c>
      <c r="L144" s="324">
        <f>'2 уровень'!M230</f>
        <v>47.263207119238885</v>
      </c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</row>
    <row r="145" spans="1:181" ht="30" x14ac:dyDescent="0.25">
      <c r="A145" s="78" t="s">
        <v>110</v>
      </c>
      <c r="B145" s="152">
        <f>'2 уровень'!C231</f>
        <v>54</v>
      </c>
      <c r="C145" s="152">
        <f>'2 уровень'!D231</f>
        <v>32</v>
      </c>
      <c r="D145" s="34">
        <f>'2 уровень'!E231</f>
        <v>48</v>
      </c>
      <c r="E145" s="153">
        <f>'2 уровень'!F231</f>
        <v>150</v>
      </c>
      <c r="F145" s="324">
        <f>'2 уровень'!G231</f>
        <v>354.35232000000002</v>
      </c>
      <c r="G145" s="324">
        <f>'2 уровень'!H231</f>
        <v>206.71</v>
      </c>
      <c r="H145" s="323">
        <f>'2 уровень'!I231</f>
        <v>314.97984000000002</v>
      </c>
      <c r="I145" s="323">
        <f>'2 уровень'!J231</f>
        <v>108.26984000000002</v>
      </c>
      <c r="J145" s="323">
        <f>'2 уровень'!K231</f>
        <v>0</v>
      </c>
      <c r="K145" s="323">
        <f>'2 уровень'!L231</f>
        <v>314.97984000000002</v>
      </c>
      <c r="L145" s="324">
        <f>'2 уровень'!M231</f>
        <v>152.37764984761259</v>
      </c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</row>
    <row r="146" spans="1:181" ht="30" x14ac:dyDescent="0.25">
      <c r="A146" s="78" t="s">
        <v>111</v>
      </c>
      <c r="B146" s="152">
        <f>'2 уровень'!C232</f>
        <v>127</v>
      </c>
      <c r="C146" s="152">
        <f>'2 уровень'!D232</f>
        <v>74</v>
      </c>
      <c r="D146" s="34">
        <f>'2 уровень'!E232</f>
        <v>121</v>
      </c>
      <c r="E146" s="153">
        <f>'2 уровень'!F232</f>
        <v>163.51351351351352</v>
      </c>
      <c r="F146" s="324">
        <f>'2 уровень'!G232</f>
        <v>833.38416000000007</v>
      </c>
      <c r="G146" s="324">
        <f>'2 уровень'!H232</f>
        <v>486.14</v>
      </c>
      <c r="H146" s="323">
        <f>'2 уровень'!I232</f>
        <v>794.01167999999996</v>
      </c>
      <c r="I146" s="323">
        <f>'2 уровень'!J232</f>
        <v>307.87167999999997</v>
      </c>
      <c r="J146" s="323">
        <f>'2 уровень'!K232</f>
        <v>0</v>
      </c>
      <c r="K146" s="323">
        <f>'2 уровень'!L232</f>
        <v>794.01167999999996</v>
      </c>
      <c r="L146" s="324">
        <f>'2 уровень'!M232</f>
        <v>163.32983914098818</v>
      </c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</row>
    <row r="147" spans="1:181" ht="30" x14ac:dyDescent="0.25">
      <c r="A147" s="229" t="s">
        <v>112</v>
      </c>
      <c r="B147" s="227">
        <f>'2 уровень'!C233</f>
        <v>12111</v>
      </c>
      <c r="C147" s="227">
        <f>'2 уровень'!D233</f>
        <v>7065</v>
      </c>
      <c r="D147" s="227">
        <f>'2 уровень'!E233</f>
        <v>5178</v>
      </c>
      <c r="E147" s="228">
        <f>'2 уровень'!F233</f>
        <v>73.29087048832271</v>
      </c>
      <c r="F147" s="322">
        <f>'2 уровень'!G233</f>
        <v>22853.96459</v>
      </c>
      <c r="G147" s="322">
        <f>'2 уровень'!H233</f>
        <v>13331.480000000001</v>
      </c>
      <c r="H147" s="322">
        <f>'2 уровень'!I233</f>
        <v>13736.605049999998</v>
      </c>
      <c r="I147" s="322">
        <f>'2 уровень'!J233</f>
        <v>405.12504999999737</v>
      </c>
      <c r="J147" s="322">
        <f>'2 уровень'!K233</f>
        <v>-30.46425</v>
      </c>
      <c r="K147" s="322">
        <f>'2 уровень'!L233</f>
        <v>13706.140799999999</v>
      </c>
      <c r="L147" s="322">
        <f>'2 уровень'!M233</f>
        <v>103.03886027657842</v>
      </c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</row>
    <row r="148" spans="1:181" ht="30" x14ac:dyDescent="0.25">
      <c r="A148" s="78" t="s">
        <v>108</v>
      </c>
      <c r="B148" s="152">
        <f>'2 уровень'!C234</f>
        <v>3899</v>
      </c>
      <c r="C148" s="152">
        <f>'2 уровень'!D234</f>
        <v>2274</v>
      </c>
      <c r="D148" s="34">
        <f>'2 уровень'!E234</f>
        <v>590</v>
      </c>
      <c r="E148" s="153">
        <f>'2 уровень'!F234</f>
        <v>25.94547053649956</v>
      </c>
      <c r="F148" s="324">
        <f>'2 уровень'!G234</f>
        <v>3083.9147499999999</v>
      </c>
      <c r="G148" s="324">
        <f>'2 уровень'!H234</f>
        <v>1798.95</v>
      </c>
      <c r="H148" s="323">
        <f>'2 уровень'!I234</f>
        <v>1247.9811900000002</v>
      </c>
      <c r="I148" s="323">
        <f>'2 уровень'!J234</f>
        <v>-550.96880999999985</v>
      </c>
      <c r="J148" s="323">
        <f>'2 уровень'!K234</f>
        <v>-2.2296300000000002</v>
      </c>
      <c r="K148" s="323">
        <f>'2 уровень'!L234</f>
        <v>1245.7515600000002</v>
      </c>
      <c r="L148" s="324">
        <f>'2 уровень'!M234</f>
        <v>69.372755774201622</v>
      </c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</row>
    <row r="149" spans="1:181" ht="60" x14ac:dyDescent="0.25">
      <c r="A149" s="78" t="s">
        <v>81</v>
      </c>
      <c r="B149" s="152">
        <f>'2 уровень'!C235</f>
        <v>6135</v>
      </c>
      <c r="C149" s="152">
        <f>'2 уровень'!D235</f>
        <v>3579</v>
      </c>
      <c r="D149" s="34">
        <f>'2 уровень'!E235</f>
        <v>3349</v>
      </c>
      <c r="E149" s="153">
        <f>'2 уровень'!F235</f>
        <v>93.573623917295336</v>
      </c>
      <c r="F149" s="324">
        <f>'2 уровень'!G235</f>
        <v>17552.6031</v>
      </c>
      <c r="G149" s="324">
        <f>'2 уровень'!H235</f>
        <v>10239.02</v>
      </c>
      <c r="H149" s="323">
        <f>'2 уровень'!I235</f>
        <v>11092.775939999998</v>
      </c>
      <c r="I149" s="323">
        <f>'2 уровень'!J235</f>
        <v>853.75593999999728</v>
      </c>
      <c r="J149" s="323">
        <f>'2 уровень'!K235</f>
        <v>-28.23462</v>
      </c>
      <c r="K149" s="323">
        <f>'2 уровень'!L235</f>
        <v>11064.541319999998</v>
      </c>
      <c r="L149" s="324">
        <f>'2 уровень'!M235</f>
        <v>108.33825834894353</v>
      </c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</row>
    <row r="150" spans="1:181" ht="45" x14ac:dyDescent="0.25">
      <c r="A150" s="78" t="s">
        <v>109</v>
      </c>
      <c r="B150" s="152">
        <f>'2 уровень'!C236</f>
        <v>2077</v>
      </c>
      <c r="C150" s="152">
        <f>'2 уровень'!D236</f>
        <v>1212</v>
      </c>
      <c r="D150" s="34">
        <f>'2 уровень'!E236</f>
        <v>1239</v>
      </c>
      <c r="E150" s="153">
        <f>'2 уровень'!F236</f>
        <v>102.22772277227723</v>
      </c>
      <c r="F150" s="324">
        <f>'2 уровень'!G236</f>
        <v>2217.4467399999999</v>
      </c>
      <c r="G150" s="324">
        <f>'2 уровень'!H236</f>
        <v>1293.51</v>
      </c>
      <c r="H150" s="323">
        <f>'2 уровень'!I236</f>
        <v>1395.8479199999999</v>
      </c>
      <c r="I150" s="323">
        <f>'2 уровень'!J236</f>
        <v>102.33791999999994</v>
      </c>
      <c r="J150" s="323">
        <f>'2 уровень'!K236</f>
        <v>0</v>
      </c>
      <c r="K150" s="323">
        <f>'2 уровень'!L236</f>
        <v>1395.8479199999999</v>
      </c>
      <c r="L150" s="324">
        <f>'2 уровень'!M236</f>
        <v>107.91164505879351</v>
      </c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</row>
    <row r="151" spans="1:181" ht="30" x14ac:dyDescent="0.25">
      <c r="A151" s="78" t="s">
        <v>123</v>
      </c>
      <c r="B151" s="152">
        <f>'2 уровень'!C237</f>
        <v>8300</v>
      </c>
      <c r="C151" s="152">
        <f>'2 уровень'!D237</f>
        <v>4842</v>
      </c>
      <c r="D151" s="34">
        <f>'2 уровень'!E237</f>
        <v>3472</v>
      </c>
      <c r="E151" s="153">
        <f>'2 уровень'!F237</f>
        <v>71.70590665014457</v>
      </c>
      <c r="F151" s="324">
        <f>'2 уровень'!G237</f>
        <v>8077.7259999999997</v>
      </c>
      <c r="G151" s="324">
        <f>'2 уровень'!H237</f>
        <v>4712.01</v>
      </c>
      <c r="H151" s="323">
        <f>'2 уровень'!I237</f>
        <v>3379.9930600000012</v>
      </c>
      <c r="I151" s="323">
        <f>'2 уровень'!J237</f>
        <v>-1332.0169399999991</v>
      </c>
      <c r="J151" s="323">
        <f>'2 уровень'!K237</f>
        <v>-9.2959500000000013</v>
      </c>
      <c r="K151" s="323">
        <f>'2 уровень'!L237</f>
        <v>3370.697110000001</v>
      </c>
      <c r="L151" s="324">
        <f>'2 уровень'!M237</f>
        <v>71.731449211695235</v>
      </c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</row>
    <row r="152" spans="1:181" ht="15.75" thickBot="1" x14ac:dyDescent="0.3">
      <c r="A152" s="77" t="s">
        <v>4</v>
      </c>
      <c r="B152" s="152">
        <f>'2 уровень'!C238</f>
        <v>0</v>
      </c>
      <c r="C152" s="152">
        <f>'2 уровень'!D238</f>
        <v>0</v>
      </c>
      <c r="D152" s="34">
        <f>'2 уровень'!E238</f>
        <v>0</v>
      </c>
      <c r="E152" s="153">
        <f>'2 уровень'!F238</f>
        <v>0</v>
      </c>
      <c r="F152" s="324">
        <f>'2 уровень'!G238</f>
        <v>42082.817690000003</v>
      </c>
      <c r="G152" s="324">
        <f>'2 уровень'!H238</f>
        <v>24548.32</v>
      </c>
      <c r="H152" s="323">
        <f>'2 уровень'!I238</f>
        <v>22090.404159999998</v>
      </c>
      <c r="I152" s="323">
        <f>'2 уровень'!J238</f>
        <v>-2457.9158400000019</v>
      </c>
      <c r="J152" s="323">
        <f>'2 уровень'!K238</f>
        <v>-163.80171000000001</v>
      </c>
      <c r="K152" s="323">
        <f>'2 уровень'!L238</f>
        <v>21926.602449999998</v>
      </c>
      <c r="L152" s="324">
        <f>'2 уровень'!M238</f>
        <v>89.987437673942651</v>
      </c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</row>
    <row r="153" spans="1:181" ht="15" customHeight="1" x14ac:dyDescent="0.25">
      <c r="A153" s="67" t="s">
        <v>14</v>
      </c>
      <c r="B153" s="68"/>
      <c r="C153" s="68"/>
      <c r="D153" s="68"/>
      <c r="E153" s="109"/>
      <c r="F153" s="321"/>
      <c r="G153" s="321"/>
      <c r="H153" s="321"/>
      <c r="I153" s="321"/>
      <c r="J153" s="321"/>
      <c r="K153" s="321"/>
      <c r="L153" s="321"/>
    </row>
    <row r="154" spans="1:181" ht="30" x14ac:dyDescent="0.25">
      <c r="A154" s="229" t="s">
        <v>120</v>
      </c>
      <c r="B154" s="227">
        <f>'2 уровень'!C253</f>
        <v>9697</v>
      </c>
      <c r="C154" s="227">
        <f>'2 уровень'!D253</f>
        <v>5657</v>
      </c>
      <c r="D154" s="227">
        <f>'2 уровень'!E253</f>
        <v>5315</v>
      </c>
      <c r="E154" s="228">
        <f>'2 уровень'!F253</f>
        <v>93.954392787696662</v>
      </c>
      <c r="F154" s="322">
        <f>'2 уровень'!G253</f>
        <v>15811.92022</v>
      </c>
      <c r="G154" s="322">
        <f>'2 уровень'!H253</f>
        <v>9223.619999999999</v>
      </c>
      <c r="H154" s="322">
        <f>'2 уровень'!I253</f>
        <v>10172.354499999999</v>
      </c>
      <c r="I154" s="322">
        <f>'2 уровень'!J253</f>
        <v>948.73449999999889</v>
      </c>
      <c r="J154" s="322">
        <f>'2 уровень'!K253</f>
        <v>-367.96520000000004</v>
      </c>
      <c r="K154" s="322">
        <f>'2 уровень'!L253</f>
        <v>9804.3892999999989</v>
      </c>
      <c r="L154" s="322">
        <f>'2 уровень'!M253</f>
        <v>110.28592353110818</v>
      </c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</row>
    <row r="155" spans="1:181" ht="30" x14ac:dyDescent="0.25">
      <c r="A155" s="78" t="s">
        <v>79</v>
      </c>
      <c r="B155" s="34">
        <f>'2 уровень'!C254</f>
        <v>7313</v>
      </c>
      <c r="C155" s="34">
        <f>'2 уровень'!D254</f>
        <v>4266</v>
      </c>
      <c r="D155" s="34">
        <f>'2 уровень'!E254</f>
        <v>3887</v>
      </c>
      <c r="E155" s="106">
        <f>'2 уровень'!F254</f>
        <v>91.115799343647438</v>
      </c>
      <c r="F155" s="323">
        <f>'2 уровень'!G254</f>
        <v>10292.08698</v>
      </c>
      <c r="G155" s="323">
        <f>'2 уровень'!H254</f>
        <v>6003.72</v>
      </c>
      <c r="H155" s="323">
        <f>'2 уровень'!I254</f>
        <v>6317.4107399999994</v>
      </c>
      <c r="I155" s="323">
        <f>'2 уровень'!J254</f>
        <v>313.6907399999991</v>
      </c>
      <c r="J155" s="323">
        <f>'2 уровень'!K254</f>
        <v>-244.59647000000001</v>
      </c>
      <c r="K155" s="323">
        <f>'2 уровень'!L254</f>
        <v>6072.8142699999989</v>
      </c>
      <c r="L155" s="323">
        <f>'2 уровень'!M254</f>
        <v>105.22493953748675</v>
      </c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</row>
    <row r="156" spans="1:181" ht="30" x14ac:dyDescent="0.25">
      <c r="A156" s="78" t="s">
        <v>80</v>
      </c>
      <c r="B156" s="34">
        <f>'2 уровень'!C255</f>
        <v>2134</v>
      </c>
      <c r="C156" s="34">
        <f>'2 уровень'!D255</f>
        <v>1245</v>
      </c>
      <c r="D156" s="34">
        <f>'2 уровень'!E255</f>
        <v>1175</v>
      </c>
      <c r="E156" s="106">
        <f>'2 уровень'!F255</f>
        <v>94.377510040160644</v>
      </c>
      <c r="F156" s="323">
        <f>'2 уровень'!G255</f>
        <v>3879.31324</v>
      </c>
      <c r="G156" s="323">
        <f>'2 уровень'!H255</f>
        <v>2262.9299999999998</v>
      </c>
      <c r="H156" s="323">
        <f>'2 уровень'!I255</f>
        <v>2194.7375199999997</v>
      </c>
      <c r="I156" s="323">
        <f>'2 уровень'!J255</f>
        <v>-68.19248000000016</v>
      </c>
      <c r="J156" s="323">
        <f>'2 уровень'!K255</f>
        <v>-38.061690000000006</v>
      </c>
      <c r="K156" s="323">
        <f>'2 уровень'!L255</f>
        <v>2156.6758299999997</v>
      </c>
      <c r="L156" s="323">
        <f>'2 уровень'!M255</f>
        <v>96.986540458608957</v>
      </c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</row>
    <row r="157" spans="1:181" ht="30" x14ac:dyDescent="0.25">
      <c r="A157" s="78" t="s">
        <v>110</v>
      </c>
      <c r="B157" s="34">
        <f>'2 уровень'!C256</f>
        <v>90</v>
      </c>
      <c r="C157" s="34">
        <f>'2 уровень'!D256</f>
        <v>53</v>
      </c>
      <c r="D157" s="34">
        <f>'2 уровень'!E256</f>
        <v>100</v>
      </c>
      <c r="E157" s="106">
        <f>'2 уровень'!F256</f>
        <v>188.67924528301887</v>
      </c>
      <c r="F157" s="323">
        <f>'2 уровень'!G256</f>
        <v>590.58719999999994</v>
      </c>
      <c r="G157" s="323">
        <f>'2 уровень'!H256</f>
        <v>344.51</v>
      </c>
      <c r="H157" s="323">
        <f>'2 уровень'!I256</f>
        <v>656.20799999999997</v>
      </c>
      <c r="I157" s="323">
        <f>'2 уровень'!J256</f>
        <v>311.69799999999998</v>
      </c>
      <c r="J157" s="323">
        <f>'2 уровень'!K256</f>
        <v>-85.307040000000015</v>
      </c>
      <c r="K157" s="323">
        <f>'2 уровень'!L256</f>
        <v>570.90095999999994</v>
      </c>
      <c r="L157" s="323">
        <f>'2 уровень'!M256</f>
        <v>190.4757481640591</v>
      </c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</row>
    <row r="158" spans="1:181" ht="30" x14ac:dyDescent="0.25">
      <c r="A158" s="78" t="s">
        <v>111</v>
      </c>
      <c r="B158" s="34">
        <f>'2 уровень'!C257</f>
        <v>160</v>
      </c>
      <c r="C158" s="34">
        <f>'2 уровень'!D257</f>
        <v>93</v>
      </c>
      <c r="D158" s="34">
        <f>'2 уровень'!E257</f>
        <v>153</v>
      </c>
      <c r="E158" s="106">
        <f>'2 уровень'!F257</f>
        <v>164.51612903225808</v>
      </c>
      <c r="F158" s="323">
        <f>'2 уровень'!G257</f>
        <v>1049.9328</v>
      </c>
      <c r="G158" s="323">
        <f>'2 уровень'!H257</f>
        <v>612.46</v>
      </c>
      <c r="H158" s="323">
        <f>'2 уровень'!I257</f>
        <v>1003.99824</v>
      </c>
      <c r="I158" s="323">
        <f>'2 уровень'!J257</f>
        <v>391.53823999999997</v>
      </c>
      <c r="J158" s="323">
        <f>'2 уровень'!K257</f>
        <v>0</v>
      </c>
      <c r="K158" s="323">
        <f>'2 уровень'!L257</f>
        <v>1003.99824</v>
      </c>
      <c r="L158" s="323">
        <f>'2 уровень'!M257</f>
        <v>163.92878555334224</v>
      </c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</row>
    <row r="159" spans="1:181" ht="30" x14ac:dyDescent="0.25">
      <c r="A159" s="229" t="s">
        <v>112</v>
      </c>
      <c r="B159" s="227">
        <f>'2 уровень'!C258</f>
        <v>14846</v>
      </c>
      <c r="C159" s="227">
        <f>'2 уровень'!D258</f>
        <v>8661</v>
      </c>
      <c r="D159" s="227">
        <f>'2 уровень'!E258</f>
        <v>7175</v>
      </c>
      <c r="E159" s="228">
        <f>'2 уровень'!F258</f>
        <v>82.842627872070196</v>
      </c>
      <c r="F159" s="322">
        <f>'2 уровень'!G258</f>
        <v>27115.6355</v>
      </c>
      <c r="G159" s="322">
        <f>'2 уровень'!H258</f>
        <v>15817.460000000001</v>
      </c>
      <c r="H159" s="322">
        <f>'2 уровень'!I258</f>
        <v>15966.40517</v>
      </c>
      <c r="I159" s="322">
        <f>'2 уровень'!J258</f>
        <v>148.94517000000042</v>
      </c>
      <c r="J159" s="322">
        <f>'2 уровень'!K258</f>
        <v>-1.9354100000000001</v>
      </c>
      <c r="K159" s="322">
        <f>'2 уровень'!L258</f>
        <v>15964.469760000002</v>
      </c>
      <c r="L159" s="322">
        <f>'2 уровень'!M258</f>
        <v>100.9416503661144</v>
      </c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</row>
    <row r="160" spans="1:181" ht="30" x14ac:dyDescent="0.25">
      <c r="A160" s="78" t="s">
        <v>108</v>
      </c>
      <c r="B160" s="34">
        <f>'2 уровень'!C259</f>
        <v>5646</v>
      </c>
      <c r="C160" s="34">
        <f>'2 уровень'!D259</f>
        <v>3294</v>
      </c>
      <c r="D160" s="34">
        <f>'2 уровень'!E259</f>
        <v>945</v>
      </c>
      <c r="E160" s="106">
        <f>'2 уровень'!F259</f>
        <v>28.688524590163933</v>
      </c>
      <c r="F160" s="323">
        <f>'2 уровень'!G259</f>
        <v>5636.1715000000004</v>
      </c>
      <c r="G160" s="323">
        <f>'2 уровень'!H259</f>
        <v>3287.77</v>
      </c>
      <c r="H160" s="323">
        <f>'2 уровень'!I259</f>
        <v>1887.4980800000003</v>
      </c>
      <c r="I160" s="323">
        <f>'2 уровень'!J259</f>
        <v>-1400.2719199999997</v>
      </c>
      <c r="J160" s="323">
        <f>'2 уровень'!K259</f>
        <v>-1.9354100000000001</v>
      </c>
      <c r="K160" s="323">
        <f>'2 уровень'!L259</f>
        <v>1885.5626700000003</v>
      </c>
      <c r="L160" s="323">
        <f>'2 уровень'!M259</f>
        <v>57.409675251006007</v>
      </c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</row>
    <row r="161" spans="1:181" ht="60" x14ac:dyDescent="0.25">
      <c r="A161" s="78" t="s">
        <v>81</v>
      </c>
      <c r="B161" s="34">
        <f>'2 уровень'!C260</f>
        <v>6500</v>
      </c>
      <c r="C161" s="34">
        <f>'2 уровень'!D260</f>
        <v>3792</v>
      </c>
      <c r="D161" s="34">
        <f>'2 уровень'!E260</f>
        <v>4744</v>
      </c>
      <c r="E161" s="106">
        <f>'2 уровень'!F260</f>
        <v>125.10548523206751</v>
      </c>
      <c r="F161" s="323">
        <f>'2 уровень'!G260</f>
        <v>18596.89</v>
      </c>
      <c r="G161" s="323">
        <f>'2 уровень'!H260</f>
        <v>10848.19</v>
      </c>
      <c r="H161" s="323">
        <f>'2 уровень'!I260</f>
        <v>12485.13113</v>
      </c>
      <c r="I161" s="323">
        <f>'2 уровень'!J260</f>
        <v>1636.9411299999992</v>
      </c>
      <c r="J161" s="323">
        <f>'2 уровень'!K260</f>
        <v>0</v>
      </c>
      <c r="K161" s="323">
        <f>'2 уровень'!L260</f>
        <v>12485.13113</v>
      </c>
      <c r="L161" s="323">
        <f>'2 уровень'!M260</f>
        <v>115.0895322629858</v>
      </c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</row>
    <row r="162" spans="1:181" ht="45" x14ac:dyDescent="0.25">
      <c r="A162" s="78" t="s">
        <v>109</v>
      </c>
      <c r="B162" s="34">
        <f>'2 уровень'!C261</f>
        <v>2700</v>
      </c>
      <c r="C162" s="34">
        <f>'2 уровень'!D261</f>
        <v>1575</v>
      </c>
      <c r="D162" s="34">
        <f>'2 уровень'!E261</f>
        <v>1486</v>
      </c>
      <c r="E162" s="106">
        <f>'2 уровень'!F261</f>
        <v>94.349206349206355</v>
      </c>
      <c r="F162" s="323">
        <f>'2 уровень'!G261</f>
        <v>2882.5739999999996</v>
      </c>
      <c r="G162" s="323">
        <f>'2 уровень'!H261</f>
        <v>1681.5</v>
      </c>
      <c r="H162" s="323">
        <f>'2 уровень'!I261</f>
        <v>1593.7759600000009</v>
      </c>
      <c r="I162" s="323">
        <f>'2 уровень'!J261</f>
        <v>-87.72403999999915</v>
      </c>
      <c r="J162" s="323">
        <f>'2 уровень'!K261</f>
        <v>0</v>
      </c>
      <c r="K162" s="323">
        <f>'2 уровень'!L261</f>
        <v>1593.7759600000009</v>
      </c>
      <c r="L162" s="323">
        <f>'2 уровень'!M261</f>
        <v>94.782988997918565</v>
      </c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</row>
    <row r="163" spans="1:181" ht="30" x14ac:dyDescent="0.25">
      <c r="A163" s="78" t="s">
        <v>123</v>
      </c>
      <c r="B163" s="34">
        <f>'2 уровень'!C262</f>
        <v>24500</v>
      </c>
      <c r="C163" s="34">
        <f>'2 уровень'!D262</f>
        <v>14292</v>
      </c>
      <c r="D163" s="34">
        <f>'2 уровень'!E262</f>
        <v>13163</v>
      </c>
      <c r="E163" s="106">
        <f>'2 уровень'!F262</f>
        <v>92.100475790652112</v>
      </c>
      <c r="F163" s="323">
        <f>'2 уровень'!G262</f>
        <v>23843.89</v>
      </c>
      <c r="G163" s="323">
        <f>'2 уровень'!H262</f>
        <v>13908.94</v>
      </c>
      <c r="H163" s="323">
        <f>'2 уровень'!I262</f>
        <v>12814.391519999999</v>
      </c>
      <c r="I163" s="323">
        <f>'2 уровень'!J262</f>
        <v>-1094.5484800000013</v>
      </c>
      <c r="J163" s="323">
        <f>'2 уровень'!K262</f>
        <v>-15.57152</v>
      </c>
      <c r="K163" s="323">
        <f>'2 уровень'!L262</f>
        <v>12798.82</v>
      </c>
      <c r="L163" s="323">
        <f>'2 уровень'!M262</f>
        <v>92.13061182232434</v>
      </c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</row>
    <row r="164" spans="1:181" ht="15.75" thickBot="1" x14ac:dyDescent="0.3">
      <c r="A164" s="77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6">
        <f>'2 уровень'!F263</f>
        <v>0</v>
      </c>
      <c r="F164" s="323">
        <f>'2 уровень'!G263</f>
        <v>66771.445720000003</v>
      </c>
      <c r="G164" s="323">
        <f>'2 уровень'!H263</f>
        <v>38950.020000000004</v>
      </c>
      <c r="H164" s="323">
        <f>'2 уровень'!I263</f>
        <v>38953.151189999997</v>
      </c>
      <c r="I164" s="323">
        <f>'2 уровень'!J263</f>
        <v>3.1311899999980142</v>
      </c>
      <c r="J164" s="323">
        <f>'2 уровень'!K263</f>
        <v>-385.47213000000005</v>
      </c>
      <c r="K164" s="323">
        <f>'2 уровень'!L263</f>
        <v>38567.679060000002</v>
      </c>
      <c r="L164" s="323">
        <f>'2 уровень'!M263</f>
        <v>100.00803899458843</v>
      </c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</row>
    <row r="165" spans="1:181" ht="15" customHeight="1" x14ac:dyDescent="0.25">
      <c r="A165" s="67" t="s">
        <v>27</v>
      </c>
      <c r="B165" s="68"/>
      <c r="C165" s="68"/>
      <c r="D165" s="68"/>
      <c r="E165" s="109"/>
      <c r="F165" s="321"/>
      <c r="G165" s="321"/>
      <c r="H165" s="321"/>
      <c r="I165" s="321"/>
      <c r="J165" s="321"/>
      <c r="K165" s="321"/>
      <c r="L165" s="321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</row>
    <row r="166" spans="1:181" ht="30" x14ac:dyDescent="0.25">
      <c r="A166" s="229" t="s">
        <v>120</v>
      </c>
      <c r="B166" s="227">
        <f>'2 уровень'!C278</f>
        <v>6623</v>
      </c>
      <c r="C166" s="227">
        <f>'2 уровень'!D278</f>
        <v>3865</v>
      </c>
      <c r="D166" s="227">
        <f>'2 уровень'!E278</f>
        <v>3043</v>
      </c>
      <c r="E166" s="228">
        <f>'2 уровень'!F278</f>
        <v>78.73221216041398</v>
      </c>
      <c r="F166" s="322">
        <f>'2 уровень'!G278</f>
        <v>11407.727779999999</v>
      </c>
      <c r="G166" s="322">
        <f>'2 уровень'!H278</f>
        <v>6654.51</v>
      </c>
      <c r="H166" s="322">
        <f>'2 уровень'!I278</f>
        <v>5981.6061999999993</v>
      </c>
      <c r="I166" s="322">
        <f>'2 уровень'!J278</f>
        <v>-672.9038000000005</v>
      </c>
      <c r="J166" s="322">
        <f>'2 уровень'!K278</f>
        <v>-88.517449999999997</v>
      </c>
      <c r="K166" s="322">
        <f>'2 уровень'!L278</f>
        <v>5893.0887499999999</v>
      </c>
      <c r="L166" s="322">
        <f>'2 уровень'!M278</f>
        <v>89.888003774883487</v>
      </c>
    </row>
    <row r="167" spans="1:181" ht="30" x14ac:dyDescent="0.25">
      <c r="A167" s="78" t="s">
        <v>79</v>
      </c>
      <c r="B167" s="34">
        <f>'2 уровень'!C279</f>
        <v>4964</v>
      </c>
      <c r="C167" s="34">
        <f>'2 уровень'!D279</f>
        <v>2896</v>
      </c>
      <c r="D167" s="34">
        <f>'2 уровень'!E279</f>
        <v>2130</v>
      </c>
      <c r="E167" s="106">
        <f>'2 уровень'!F279</f>
        <v>73.549723756906076</v>
      </c>
      <c r="F167" s="323">
        <f>'2 уровень'!G279</f>
        <v>7300.7274400000006</v>
      </c>
      <c r="G167" s="323">
        <f>'2 уровень'!H279</f>
        <v>4258.76</v>
      </c>
      <c r="H167" s="323">
        <f>'2 уровень'!I279</f>
        <v>3799.6317899999999</v>
      </c>
      <c r="I167" s="323">
        <f>'2 уровень'!J279</f>
        <v>-459.12821000000031</v>
      </c>
      <c r="J167" s="323">
        <f>'2 уровень'!K279</f>
        <v>-45.331979999999994</v>
      </c>
      <c r="K167" s="323">
        <f>'2 уровень'!L279</f>
        <v>3754.29981</v>
      </c>
      <c r="L167" s="323">
        <f>'2 уровень'!M279</f>
        <v>89.219204416308955</v>
      </c>
    </row>
    <row r="168" spans="1:181" ht="30" x14ac:dyDescent="0.25">
      <c r="A168" s="78" t="s">
        <v>80</v>
      </c>
      <c r="B168" s="34">
        <f>'2 уровень'!C280</f>
        <v>1429</v>
      </c>
      <c r="C168" s="34">
        <f>'2 уровень'!D280</f>
        <v>834</v>
      </c>
      <c r="D168" s="34">
        <f>'2 уровень'!E280</f>
        <v>820</v>
      </c>
      <c r="E168" s="106">
        <f>'2 уровень'!F280</f>
        <v>98.321342925659465</v>
      </c>
      <c r="F168" s="323">
        <f>'2 уровень'!G280</f>
        <v>2597.7219399999999</v>
      </c>
      <c r="G168" s="323">
        <f>'2 уровень'!H280</f>
        <v>1515.34</v>
      </c>
      <c r="H168" s="323">
        <f>'2 уровень'!I280</f>
        <v>1571.7009699999996</v>
      </c>
      <c r="I168" s="323">
        <f>'2 уровень'!J280</f>
        <v>56.360969999999725</v>
      </c>
      <c r="J168" s="323">
        <f>'2 уровень'!K280</f>
        <v>-43.185469999999995</v>
      </c>
      <c r="K168" s="323">
        <f>'2 уровень'!L280</f>
        <v>1528.5154999999997</v>
      </c>
      <c r="L168" s="323">
        <f>'2 уровень'!M280</f>
        <v>103.71936133145034</v>
      </c>
    </row>
    <row r="169" spans="1:181" ht="30" x14ac:dyDescent="0.25">
      <c r="A169" s="78" t="s">
        <v>110</v>
      </c>
      <c r="B169" s="34">
        <f>'2 уровень'!C281</f>
        <v>80</v>
      </c>
      <c r="C169" s="34">
        <f>'2 уровень'!D281</f>
        <v>47</v>
      </c>
      <c r="D169" s="34">
        <f>'2 уровень'!E281</f>
        <v>27</v>
      </c>
      <c r="E169" s="106">
        <f>'2 уровень'!F281</f>
        <v>57.446808510638306</v>
      </c>
      <c r="F169" s="323">
        <f>'2 уровень'!G281</f>
        <v>524.96640000000002</v>
      </c>
      <c r="G169" s="323">
        <f>'2 уровень'!H281</f>
        <v>306.23</v>
      </c>
      <c r="H169" s="323">
        <f>'2 уровень'!I281</f>
        <v>177.17616000000001</v>
      </c>
      <c r="I169" s="323">
        <f>'2 уровень'!J281</f>
        <v>-129.05384000000001</v>
      </c>
      <c r="J169" s="323">
        <f>'2 уровень'!K281</f>
        <v>0</v>
      </c>
      <c r="K169" s="323">
        <f>'2 уровень'!L281</f>
        <v>177.17616000000001</v>
      </c>
      <c r="L169" s="323">
        <f>'2 уровень'!M281</f>
        <v>57.857218430591381</v>
      </c>
    </row>
    <row r="170" spans="1:181" ht="30" x14ac:dyDescent="0.25">
      <c r="A170" s="78" t="s">
        <v>111</v>
      </c>
      <c r="B170" s="34">
        <f>'2 уровень'!C282</f>
        <v>150</v>
      </c>
      <c r="C170" s="34">
        <f>'2 уровень'!D282</f>
        <v>88</v>
      </c>
      <c r="D170" s="34">
        <f>'2 уровень'!E282</f>
        <v>66</v>
      </c>
      <c r="E170" s="106">
        <f>'2 уровень'!F282</f>
        <v>75</v>
      </c>
      <c r="F170" s="323">
        <f>'2 уровень'!G282</f>
        <v>984.31200000000001</v>
      </c>
      <c r="G170" s="323">
        <f>'2 уровень'!H282</f>
        <v>574.17999999999995</v>
      </c>
      <c r="H170" s="323">
        <f>'2 уровень'!I282</f>
        <v>433.09728000000001</v>
      </c>
      <c r="I170" s="323">
        <f>'2 уровень'!J282</f>
        <v>-141.08271999999994</v>
      </c>
      <c r="J170" s="323">
        <f>'2 уровень'!K282</f>
        <v>0</v>
      </c>
      <c r="K170" s="323">
        <f>'2 уровень'!L282</f>
        <v>433.09728000000001</v>
      </c>
      <c r="L170" s="323">
        <f>'2 уровень'!M282</f>
        <v>75.428834163502742</v>
      </c>
    </row>
    <row r="171" spans="1:181" ht="30" x14ac:dyDescent="0.25">
      <c r="A171" s="229" t="s">
        <v>112</v>
      </c>
      <c r="B171" s="227">
        <f>'2 уровень'!C283</f>
        <v>14856</v>
      </c>
      <c r="C171" s="227">
        <f>'2 уровень'!D283</f>
        <v>8666</v>
      </c>
      <c r="D171" s="227">
        <f>'2 уровень'!E283</f>
        <v>3906</v>
      </c>
      <c r="E171" s="228">
        <f>'2 уровень'!F283</f>
        <v>45.072697899838445</v>
      </c>
      <c r="F171" s="322">
        <f>'2 уровень'!G283</f>
        <v>25089.136200000001</v>
      </c>
      <c r="G171" s="322">
        <f>'2 уровень'!H283</f>
        <v>14635.329999999998</v>
      </c>
      <c r="H171" s="322">
        <f>'2 уровень'!I283</f>
        <v>10591.51158</v>
      </c>
      <c r="I171" s="322">
        <f>'2 уровень'!J283</f>
        <v>-4043.8184199999978</v>
      </c>
      <c r="J171" s="322">
        <f>'2 уровень'!K283</f>
        <v>-7.0635200000000005</v>
      </c>
      <c r="K171" s="322">
        <f>'2 уровень'!L283</f>
        <v>10584.448060000001</v>
      </c>
      <c r="L171" s="322">
        <f>'2 уровень'!M283</f>
        <v>72.369475645578206</v>
      </c>
    </row>
    <row r="172" spans="1:181" ht="30" x14ac:dyDescent="0.25">
      <c r="A172" s="78" t="s">
        <v>108</v>
      </c>
      <c r="B172" s="34">
        <f>'2 уровень'!C284</f>
        <v>4796</v>
      </c>
      <c r="C172" s="34">
        <f>'2 уровень'!D284</f>
        <v>2798</v>
      </c>
      <c r="D172" s="34">
        <f>'2 уровень'!E284</f>
        <v>643</v>
      </c>
      <c r="E172" s="106">
        <f>'2 уровень'!F284</f>
        <v>22.980700500357397</v>
      </c>
      <c r="F172" s="323">
        <f>'2 уровень'!G284</f>
        <v>4484.9589999999998</v>
      </c>
      <c r="G172" s="323">
        <f>'2 уровень'!H284</f>
        <v>2616.23</v>
      </c>
      <c r="H172" s="323">
        <f>'2 уровень'!I284</f>
        <v>1268.87381</v>
      </c>
      <c r="I172" s="323">
        <f>'2 уровень'!J284</f>
        <v>-1347.35619</v>
      </c>
      <c r="J172" s="323">
        <f>'2 уровень'!K284</f>
        <v>-7.0635200000000005</v>
      </c>
      <c r="K172" s="323">
        <f>'2 уровень'!L284</f>
        <v>1261.8102900000001</v>
      </c>
      <c r="L172" s="323">
        <f>'2 уровень'!M284</f>
        <v>48.500086383842401</v>
      </c>
    </row>
    <row r="173" spans="1:181" ht="60" x14ac:dyDescent="0.25">
      <c r="A173" s="78" t="s">
        <v>81</v>
      </c>
      <c r="B173" s="34">
        <f>'2 уровень'!C285</f>
        <v>5500</v>
      </c>
      <c r="C173" s="34">
        <f>'2 уровень'!D285</f>
        <v>3208</v>
      </c>
      <c r="D173" s="34">
        <f>'2 уровень'!E285</f>
        <v>2328</v>
      </c>
      <c r="E173" s="106">
        <f>'2 уровень'!F285</f>
        <v>72.568578553615964</v>
      </c>
      <c r="F173" s="323">
        <f>'2 уровень'!G285</f>
        <v>15735.83</v>
      </c>
      <c r="G173" s="323">
        <f>'2 уровень'!H285</f>
        <v>9179.23</v>
      </c>
      <c r="H173" s="323">
        <f>'2 уровень'!I285</f>
        <v>8282.8793300000016</v>
      </c>
      <c r="I173" s="323">
        <f>'2 уровень'!J285</f>
        <v>-896.35066999999799</v>
      </c>
      <c r="J173" s="323">
        <f>'2 уровень'!K285</f>
        <v>0</v>
      </c>
      <c r="K173" s="323">
        <f>'2 уровень'!L285</f>
        <v>8282.8793300000016</v>
      </c>
      <c r="L173" s="323">
        <f>'2 уровень'!M285</f>
        <v>90.235012413895305</v>
      </c>
    </row>
    <row r="174" spans="1:181" ht="45" x14ac:dyDescent="0.25">
      <c r="A174" s="78" t="s">
        <v>109</v>
      </c>
      <c r="B174" s="34">
        <f>'2 уровень'!C286</f>
        <v>4560</v>
      </c>
      <c r="C174" s="34">
        <f>'2 уровень'!D286</f>
        <v>2660</v>
      </c>
      <c r="D174" s="34">
        <f>'2 уровень'!E286</f>
        <v>935</v>
      </c>
      <c r="E174" s="106">
        <f>'2 уровень'!F286</f>
        <v>35.150375939849624</v>
      </c>
      <c r="F174" s="323">
        <f>'2 уровень'!G286</f>
        <v>4868.3471999999992</v>
      </c>
      <c r="G174" s="323">
        <f>'2 уровень'!H286</f>
        <v>2839.87</v>
      </c>
      <c r="H174" s="323">
        <f>'2 уровень'!I286</f>
        <v>1039.7584400000001</v>
      </c>
      <c r="I174" s="323">
        <f>'2 уровень'!J286</f>
        <v>-1800.1115599999998</v>
      </c>
      <c r="J174" s="323">
        <f>'2 уровень'!K286</f>
        <v>0</v>
      </c>
      <c r="K174" s="323">
        <f>'2 уровень'!L286</f>
        <v>1039.7584400000001</v>
      </c>
      <c r="L174" s="323">
        <f>'2 уровень'!M286</f>
        <v>36.612888618140978</v>
      </c>
    </row>
    <row r="175" spans="1:181" ht="30" x14ac:dyDescent="0.25">
      <c r="A175" s="78" t="s">
        <v>123</v>
      </c>
      <c r="B175" s="34">
        <f>'2 уровень'!C287</f>
        <v>9000</v>
      </c>
      <c r="C175" s="34">
        <f>'2 уровень'!D287</f>
        <v>5250</v>
      </c>
      <c r="D175" s="34">
        <f>'2 уровень'!E287</f>
        <v>4518</v>
      </c>
      <c r="E175" s="106">
        <f>'2 уровень'!F287</f>
        <v>86.05714285714285</v>
      </c>
      <c r="F175" s="323">
        <f>'2 уровень'!G287</f>
        <v>8758.98</v>
      </c>
      <c r="G175" s="323">
        <f>'2 уровень'!H287</f>
        <v>5109.41</v>
      </c>
      <c r="H175" s="323">
        <f>'2 уровень'!I287</f>
        <v>4392.1453600000004</v>
      </c>
      <c r="I175" s="323">
        <f>'2 уровень'!J287</f>
        <v>-717.26463999999942</v>
      </c>
      <c r="J175" s="323">
        <f>'2 уровень'!K287</f>
        <v>-5.2553599999999996</v>
      </c>
      <c r="K175" s="323">
        <f>'2 уровень'!L287</f>
        <v>4386.8900000000003</v>
      </c>
      <c r="L175" s="323">
        <f>'2 уровень'!M287</f>
        <v>85.961889141799162</v>
      </c>
    </row>
    <row r="176" spans="1:181" ht="15.75" thickBot="1" x14ac:dyDescent="0.3">
      <c r="A176" s="77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6">
        <f>'2 уровень'!F288</f>
        <v>0</v>
      </c>
      <c r="F176" s="323">
        <f>'2 уровень'!G288</f>
        <v>45255.843980000005</v>
      </c>
      <c r="G176" s="323">
        <f>'2 уровень'!H288</f>
        <v>26399.249999999996</v>
      </c>
      <c r="H176" s="323">
        <f>'2 уровень'!I288</f>
        <v>20965.263140000003</v>
      </c>
      <c r="I176" s="323">
        <f>'2 уровень'!J288</f>
        <v>-5433.9868599999973</v>
      </c>
      <c r="J176" s="323">
        <f>'2 уровень'!K288</f>
        <v>-100.83632999999999</v>
      </c>
      <c r="K176" s="323">
        <f>'2 уровень'!L288</f>
        <v>20864.426810000001</v>
      </c>
      <c r="L176" s="323">
        <f>'2 уровень'!M288</f>
        <v>79.416131670407324</v>
      </c>
    </row>
    <row r="177" spans="1:181" ht="15" customHeight="1" x14ac:dyDescent="0.25">
      <c r="A177" s="134" t="s">
        <v>28</v>
      </c>
      <c r="B177" s="68"/>
      <c r="C177" s="68"/>
      <c r="D177" s="68"/>
      <c r="E177" s="109"/>
      <c r="F177" s="321"/>
      <c r="G177" s="321"/>
      <c r="H177" s="321"/>
      <c r="I177" s="321"/>
      <c r="J177" s="321"/>
      <c r="K177" s="321"/>
      <c r="L177" s="321"/>
    </row>
    <row r="178" spans="1:181" ht="30" x14ac:dyDescent="0.25">
      <c r="A178" s="229" t="s">
        <v>120</v>
      </c>
      <c r="B178" s="227">
        <f>'Охотск '!B21</f>
        <v>1978</v>
      </c>
      <c r="C178" s="227">
        <f>'Охотск '!C21</f>
        <v>1153</v>
      </c>
      <c r="D178" s="227">
        <f>'Охотск '!D21</f>
        <v>654</v>
      </c>
      <c r="E178" s="228">
        <f>'Охотск '!E21</f>
        <v>56.721595836947088</v>
      </c>
      <c r="F178" s="322">
        <f>'Охотск '!F21</f>
        <v>5200.6135199999999</v>
      </c>
      <c r="G178" s="322">
        <f>'Охотск '!G21</f>
        <v>3033.69</v>
      </c>
      <c r="H178" s="322">
        <f>'Охотск '!H21</f>
        <v>2103.9884200000001</v>
      </c>
      <c r="I178" s="322">
        <f>'Охотск '!I21</f>
        <v>-929.70158000000004</v>
      </c>
      <c r="J178" s="322">
        <f>'Охотск '!J21</f>
        <v>-91.344049999999996</v>
      </c>
      <c r="K178" s="322">
        <f>'Охотск '!K21</f>
        <v>2012.64437</v>
      </c>
      <c r="L178" s="322">
        <f>'Охотск '!L21</f>
        <v>69.354100781556454</v>
      </c>
    </row>
    <row r="179" spans="1:181" ht="30" x14ac:dyDescent="0.25">
      <c r="A179" s="78" t="s">
        <v>79</v>
      </c>
      <c r="B179" s="34">
        <f>'Охотск '!B22</f>
        <v>1487</v>
      </c>
      <c r="C179" s="34">
        <f>'Охотск '!C22</f>
        <v>867</v>
      </c>
      <c r="D179" s="34">
        <f>'Охотск '!D22</f>
        <v>582</v>
      </c>
      <c r="E179" s="106">
        <f>'Охотск '!E22</f>
        <v>67.128027681660896</v>
      </c>
      <c r="F179" s="323">
        <f>'Охотск '!F22</f>
        <v>3366.2</v>
      </c>
      <c r="G179" s="323">
        <f>'Охотск '!G22</f>
        <v>1963.62</v>
      </c>
      <c r="H179" s="323">
        <f>'Охотск '!H22</f>
        <v>1531.33078</v>
      </c>
      <c r="I179" s="323">
        <f>'Охотск '!I22</f>
        <v>-432.28921999999989</v>
      </c>
      <c r="J179" s="323">
        <f>'Охотск '!J22</f>
        <v>-83.769919999999999</v>
      </c>
      <c r="K179" s="323">
        <f>'Охотск '!K22</f>
        <v>1447.56086</v>
      </c>
      <c r="L179" s="323">
        <f>'Охотск '!L22</f>
        <v>77.985087746101584</v>
      </c>
    </row>
    <row r="180" spans="1:181" ht="30" x14ac:dyDescent="0.25">
      <c r="A180" s="78" t="s">
        <v>80</v>
      </c>
      <c r="B180" s="34">
        <f>'Охотск '!B23</f>
        <v>431</v>
      </c>
      <c r="C180" s="34">
        <f>'Охотск '!C23</f>
        <v>251</v>
      </c>
      <c r="D180" s="34">
        <f>'Охотск '!D23</f>
        <v>21</v>
      </c>
      <c r="E180" s="106">
        <f>'Охотск '!E23</f>
        <v>8.3665338645418323</v>
      </c>
      <c r="F180" s="323">
        <f>'Охотск '!F23</f>
        <v>1232.1083199999998</v>
      </c>
      <c r="G180" s="323">
        <f>'Охотск '!G23</f>
        <v>718.73</v>
      </c>
      <c r="H180" s="323">
        <f>'Охотск '!H23</f>
        <v>60.698220000000006</v>
      </c>
      <c r="I180" s="323">
        <f>'Охотск '!I23</f>
        <v>-658.03178000000003</v>
      </c>
      <c r="J180" s="323">
        <f>'Охотск '!J23</f>
        <v>-7.5741300000000003</v>
      </c>
      <c r="K180" s="323">
        <f>'Охотск '!K23</f>
        <v>53.124090000000002</v>
      </c>
      <c r="L180" s="323">
        <f>'Охотск '!L23</f>
        <v>8.4452047361317888</v>
      </c>
    </row>
    <row r="181" spans="1:181" ht="30" x14ac:dyDescent="0.25">
      <c r="A181" s="78" t="s">
        <v>110</v>
      </c>
      <c r="B181" s="34">
        <f>'Охотск '!B24</f>
        <v>20</v>
      </c>
      <c r="C181" s="34">
        <f>'Охотск '!C24</f>
        <v>12</v>
      </c>
      <c r="D181" s="34">
        <f>'Охотск '!D24</f>
        <v>11</v>
      </c>
      <c r="E181" s="106">
        <f>'Охотск '!E24</f>
        <v>91.666666666666657</v>
      </c>
      <c r="F181" s="323">
        <f>'Охотск '!F24</f>
        <v>200.76839999999999</v>
      </c>
      <c r="G181" s="323">
        <f>'Охотск '!G24</f>
        <v>117.11</v>
      </c>
      <c r="H181" s="323">
        <f>'Охотск '!H24</f>
        <v>110.42261999999999</v>
      </c>
      <c r="I181" s="323">
        <f>'Охотск '!I24</f>
        <v>-6.6873800000000045</v>
      </c>
      <c r="J181" s="323">
        <f>'Охотск '!J24</f>
        <v>0</v>
      </c>
      <c r="K181" s="323">
        <f>'Охотск '!K24</f>
        <v>110.42261999999999</v>
      </c>
      <c r="L181" s="323">
        <f>'Охотск '!L24</f>
        <v>94.289659294680206</v>
      </c>
    </row>
    <row r="182" spans="1:181" ht="30" x14ac:dyDescent="0.25">
      <c r="A182" s="78" t="s">
        <v>111</v>
      </c>
      <c r="B182" s="34">
        <f>'Охотск '!B25</f>
        <v>40</v>
      </c>
      <c r="C182" s="34">
        <f>'Охотск '!C25</f>
        <v>23</v>
      </c>
      <c r="D182" s="34">
        <f>'Охотск '!D25</f>
        <v>40</v>
      </c>
      <c r="E182" s="106">
        <f>'Охотск '!E25</f>
        <v>173.91304347826087</v>
      </c>
      <c r="F182" s="323">
        <f>'Охотск '!F25</f>
        <v>401.53679999999997</v>
      </c>
      <c r="G182" s="323">
        <f>'Охотск '!G25</f>
        <v>234.23</v>
      </c>
      <c r="H182" s="323">
        <f>'Охотск '!H25</f>
        <v>401.53679999999997</v>
      </c>
      <c r="I182" s="323">
        <f>'Охотск '!I25</f>
        <v>167.30679999999998</v>
      </c>
      <c r="J182" s="323">
        <f>'Охотск '!J25</f>
        <v>0</v>
      </c>
      <c r="K182" s="323">
        <f>'Охотск '!K25</f>
        <v>401.53679999999997</v>
      </c>
      <c r="L182" s="323">
        <f>'Охотск '!L25</f>
        <v>171.42842505229902</v>
      </c>
    </row>
    <row r="183" spans="1:181" ht="30" x14ac:dyDescent="0.25">
      <c r="A183" s="229" t="s">
        <v>112</v>
      </c>
      <c r="B183" s="227">
        <f>'Охотск '!B26</f>
        <v>2334</v>
      </c>
      <c r="C183" s="227">
        <f>'Охотск '!C26</f>
        <v>1362</v>
      </c>
      <c r="D183" s="227">
        <f>'Охотск '!D26</f>
        <v>667</v>
      </c>
      <c r="E183" s="228">
        <f>'Охотск '!E26</f>
        <v>48.972099853157118</v>
      </c>
      <c r="F183" s="322">
        <f>'Охотск '!F26</f>
        <v>7212.4338500000013</v>
      </c>
      <c r="G183" s="322">
        <f>'Охотск '!G26</f>
        <v>4207.2599999999993</v>
      </c>
      <c r="H183" s="322">
        <f>'Охотск '!H26</f>
        <v>2816.6368199999997</v>
      </c>
      <c r="I183" s="322">
        <f>'Охотск '!I26</f>
        <v>-1390.6231800000005</v>
      </c>
      <c r="J183" s="322">
        <f>'Охотск '!J26</f>
        <v>-32.815010000000001</v>
      </c>
      <c r="K183" s="322">
        <f>'Охотск '!K26</f>
        <v>2783.8218099999999</v>
      </c>
      <c r="L183" s="322">
        <f>'Охотск '!L26</f>
        <v>66.947058655752201</v>
      </c>
    </row>
    <row r="184" spans="1:181" ht="30" x14ac:dyDescent="0.25">
      <c r="A184" s="78" t="s">
        <v>108</v>
      </c>
      <c r="B184" s="34">
        <f>'Охотск '!B27</f>
        <v>915</v>
      </c>
      <c r="C184" s="34">
        <f>'Охотск '!C27</f>
        <v>534</v>
      </c>
      <c r="D184" s="34">
        <f>'Охотск '!D27</f>
        <v>129</v>
      </c>
      <c r="E184" s="106">
        <f>'Охотск '!E27</f>
        <v>24.157303370786519</v>
      </c>
      <c r="F184" s="323">
        <f>'Охотск '!F27</f>
        <v>1198.9024999999999</v>
      </c>
      <c r="G184" s="323">
        <f>'Охотск '!G27</f>
        <v>699.36</v>
      </c>
      <c r="H184" s="323">
        <f>'Охотск '!H27</f>
        <v>352.45441999999997</v>
      </c>
      <c r="I184" s="323">
        <f>'Охотск '!I27</f>
        <v>-346.90558000000004</v>
      </c>
      <c r="J184" s="323">
        <f>'Охотск '!J27</f>
        <v>0</v>
      </c>
      <c r="K184" s="323">
        <f>'Охотск '!K27</f>
        <v>352.45441999999997</v>
      </c>
      <c r="L184" s="323">
        <f>'Охотск '!L27</f>
        <v>50.396708419126057</v>
      </c>
    </row>
    <row r="185" spans="1:181" ht="60" x14ac:dyDescent="0.25">
      <c r="A185" s="78" t="s">
        <v>81</v>
      </c>
      <c r="B185" s="34">
        <f>'Охотск '!B28</f>
        <v>1328</v>
      </c>
      <c r="C185" s="34">
        <f>'Охотск '!C28</f>
        <v>775</v>
      </c>
      <c r="D185" s="34">
        <f>'Охотск '!D28</f>
        <v>526</v>
      </c>
      <c r="E185" s="106">
        <f>'Охотск '!E28</f>
        <v>67.870967741935488</v>
      </c>
      <c r="F185" s="323">
        <f>'Охотск '!F28</f>
        <v>5880.8488000000007</v>
      </c>
      <c r="G185" s="323">
        <f>'Охотск '!G28</f>
        <v>3430.5</v>
      </c>
      <c r="H185" s="323">
        <f>'Охотск '!H28</f>
        <v>2447.3838399999995</v>
      </c>
      <c r="I185" s="323">
        <f>'Охотск '!I28</f>
        <v>-983.11616000000049</v>
      </c>
      <c r="J185" s="323">
        <f>'Охотск '!J28</f>
        <v>-32.815010000000001</v>
      </c>
      <c r="K185" s="323">
        <f>'Охотск '!K28</f>
        <v>2414.5688299999997</v>
      </c>
      <c r="L185" s="323">
        <f>'Охотск '!L28</f>
        <v>71.341898848564327</v>
      </c>
    </row>
    <row r="186" spans="1:181" ht="45" x14ac:dyDescent="0.25">
      <c r="A186" s="78" t="s">
        <v>109</v>
      </c>
      <c r="B186" s="34">
        <f>'Охотск '!B29</f>
        <v>91</v>
      </c>
      <c r="C186" s="34">
        <f>'Охотск '!C29</f>
        <v>53</v>
      </c>
      <c r="D186" s="34">
        <f>'Охотск '!D29</f>
        <v>12</v>
      </c>
      <c r="E186" s="106">
        <f>'Охотск '!E29</f>
        <v>22.641509433962266</v>
      </c>
      <c r="F186" s="323">
        <f>'Охотск '!F29</f>
        <v>132.68254999999999</v>
      </c>
      <c r="G186" s="323">
        <f>'Охотск '!G29</f>
        <v>77.400000000000006</v>
      </c>
      <c r="H186" s="323">
        <f>'Охотск '!H29</f>
        <v>16.798560000000002</v>
      </c>
      <c r="I186" s="323">
        <f>'Охотск '!I29</f>
        <v>-60.601440000000004</v>
      </c>
      <c r="J186" s="323">
        <f>'Охотск '!J29</f>
        <v>0</v>
      </c>
      <c r="K186" s="323">
        <f>'Охотск '!K29</f>
        <v>16.798560000000002</v>
      </c>
      <c r="L186" s="323">
        <f>'Охотск '!L29</f>
        <v>21.70356589147287</v>
      </c>
    </row>
    <row r="187" spans="1:181" ht="30" x14ac:dyDescent="0.25">
      <c r="A187" s="269" t="s">
        <v>123</v>
      </c>
      <c r="B187" s="34">
        <f>'Охотск '!B30</f>
        <v>5000</v>
      </c>
      <c r="C187" s="34">
        <f>'Охотск '!C30</f>
        <v>2917</v>
      </c>
      <c r="D187" s="34">
        <f>'Охотск '!D30</f>
        <v>3636</v>
      </c>
      <c r="E187" s="106">
        <f>'Охотск '!E30</f>
        <v>124.64861158724719</v>
      </c>
      <c r="F187" s="323">
        <f>'Охотск '!F30</f>
        <v>7444</v>
      </c>
      <c r="G187" s="323">
        <f>'Охотск '!G30</f>
        <v>4342.33</v>
      </c>
      <c r="H187" s="323">
        <f>'Охотск '!H30</f>
        <v>5413.2767999999987</v>
      </c>
      <c r="I187" s="323">
        <f>'Охотск '!I30</f>
        <v>1070.9467999999988</v>
      </c>
      <c r="J187" s="323">
        <f>'Охотск '!J30</f>
        <v>0</v>
      </c>
      <c r="K187" s="323">
        <f>'Охотск '!K30</f>
        <v>5413.2767999999987</v>
      </c>
      <c r="L187" s="323">
        <f>'Охотск '!L30</f>
        <v>124.66295283868337</v>
      </c>
    </row>
    <row r="188" spans="1:181" ht="15.75" thickBot="1" x14ac:dyDescent="0.3">
      <c r="A188" s="77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6">
        <f>'Охотск '!E31</f>
        <v>0</v>
      </c>
      <c r="F188" s="323">
        <f>'Охотск '!F31</f>
        <v>19857.04737</v>
      </c>
      <c r="G188" s="323">
        <f>'Охотск '!G31</f>
        <v>11583.279999999999</v>
      </c>
      <c r="H188" s="323">
        <f>'Охотск '!H31</f>
        <v>10333.902039999997</v>
      </c>
      <c r="I188" s="323">
        <f>'Охотск '!I31</f>
        <v>-1249.3779600000016</v>
      </c>
      <c r="J188" s="323">
        <f>'Охотск '!J31</f>
        <v>-124.15906</v>
      </c>
      <c r="K188" s="323">
        <f>'Охотск '!K31</f>
        <v>10209.742979999999</v>
      </c>
      <c r="L188" s="323">
        <f>'Охотск '!L31</f>
        <v>89.213953560649472</v>
      </c>
    </row>
    <row r="189" spans="1:181" ht="15" customHeight="1" x14ac:dyDescent="0.25">
      <c r="A189" s="67" t="s">
        <v>29</v>
      </c>
      <c r="B189" s="68"/>
      <c r="C189" s="68"/>
      <c r="D189" s="68"/>
      <c r="E189" s="109"/>
      <c r="F189" s="321"/>
      <c r="G189" s="321"/>
      <c r="H189" s="321"/>
      <c r="I189" s="321"/>
      <c r="J189" s="321"/>
      <c r="K189" s="321"/>
      <c r="L189" s="321"/>
    </row>
    <row r="190" spans="1:181" s="115" customFormat="1" ht="30" x14ac:dyDescent="0.25">
      <c r="A190" s="229" t="s">
        <v>120</v>
      </c>
      <c r="B190" s="248">
        <f>'2 уровень'!C303</f>
        <v>5019.1000000000004</v>
      </c>
      <c r="C190" s="248">
        <f>'2 уровень'!D303</f>
        <v>2929</v>
      </c>
      <c r="D190" s="248">
        <f>'2 уровень'!E303</f>
        <v>2419</v>
      </c>
      <c r="E190" s="249">
        <f>'2 уровень'!F303</f>
        <v>82.58791396381018</v>
      </c>
      <c r="F190" s="322">
        <f>'2 уровень'!G303</f>
        <v>9625.2624059999998</v>
      </c>
      <c r="G190" s="322">
        <f>'2 уровень'!H303</f>
        <v>5614.74</v>
      </c>
      <c r="H190" s="322">
        <f>'2 уровень'!I303</f>
        <v>5573.5078199999998</v>
      </c>
      <c r="I190" s="322">
        <f>'2 уровень'!J303</f>
        <v>-41.23217999999963</v>
      </c>
      <c r="J190" s="322">
        <f>'2 уровень'!K303</f>
        <v>-36.885800000000003</v>
      </c>
      <c r="K190" s="322">
        <f>'2 уровень'!L303</f>
        <v>5536.6220200000007</v>
      </c>
      <c r="L190" s="322">
        <f>'2 уровень'!M303</f>
        <v>99.265644001325086</v>
      </c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  <c r="BI190" s="149"/>
      <c r="BJ190" s="149"/>
      <c r="BK190" s="149"/>
      <c r="BL190" s="149"/>
      <c r="BM190" s="149"/>
      <c r="BN190" s="149"/>
      <c r="BO190" s="149"/>
      <c r="BP190" s="149"/>
      <c r="BQ190" s="149"/>
      <c r="BR190" s="149"/>
      <c r="BS190" s="149"/>
      <c r="BT190" s="149"/>
      <c r="BU190" s="149"/>
      <c r="BV190" s="149"/>
      <c r="BW190" s="149"/>
      <c r="BX190" s="149"/>
      <c r="BY190" s="149"/>
      <c r="BZ190" s="149"/>
      <c r="CA190" s="149"/>
      <c r="CB190" s="149"/>
      <c r="CC190" s="149"/>
      <c r="CD190" s="149"/>
      <c r="CE190" s="149"/>
      <c r="CF190" s="149"/>
      <c r="CG190" s="149"/>
      <c r="CH190" s="149"/>
      <c r="CI190" s="149"/>
      <c r="CJ190" s="149"/>
      <c r="CK190" s="149"/>
      <c r="CL190" s="149"/>
      <c r="CM190" s="149"/>
      <c r="CN190" s="149"/>
      <c r="CO190" s="149"/>
      <c r="CP190" s="149"/>
      <c r="CQ190" s="149"/>
      <c r="CR190" s="149"/>
      <c r="CS190" s="149"/>
      <c r="CT190" s="149"/>
      <c r="CU190" s="149"/>
      <c r="CV190" s="149"/>
      <c r="CW190" s="149"/>
      <c r="CX190" s="149"/>
      <c r="CY190" s="149"/>
      <c r="CZ190" s="149"/>
      <c r="DA190" s="149"/>
      <c r="DB190" s="149"/>
      <c r="DC190" s="149"/>
      <c r="DD190" s="149"/>
      <c r="DE190" s="149"/>
      <c r="DF190" s="149"/>
      <c r="DG190" s="149"/>
      <c r="DH190" s="149"/>
      <c r="DI190" s="149"/>
      <c r="DJ190" s="149"/>
      <c r="DK190" s="149"/>
      <c r="DL190" s="149"/>
      <c r="DM190" s="149"/>
      <c r="DN190" s="149"/>
      <c r="DO190" s="149"/>
      <c r="DP190" s="149"/>
      <c r="DQ190" s="149"/>
      <c r="DR190" s="149"/>
      <c r="DS190" s="149"/>
      <c r="DT190" s="149"/>
      <c r="DU190" s="149"/>
      <c r="DV190" s="149"/>
      <c r="DW190" s="149"/>
      <c r="DX190" s="149"/>
      <c r="DY190" s="149"/>
      <c r="DZ190" s="149"/>
      <c r="EA190" s="149"/>
      <c r="EB190" s="149"/>
      <c r="EC190" s="149"/>
      <c r="ED190" s="149"/>
      <c r="EE190" s="149"/>
      <c r="EF190" s="149"/>
      <c r="EG190" s="149"/>
      <c r="EH190" s="149"/>
      <c r="EI190" s="149"/>
      <c r="EJ190" s="149"/>
      <c r="EK190" s="149"/>
      <c r="EL190" s="149"/>
      <c r="EM190" s="149"/>
      <c r="EN190" s="149"/>
      <c r="EO190" s="149"/>
      <c r="EP190" s="149"/>
      <c r="EQ190" s="149"/>
      <c r="ER190" s="149"/>
      <c r="ES190" s="149"/>
      <c r="ET190" s="149"/>
      <c r="EU190" s="149"/>
      <c r="EV190" s="149"/>
      <c r="EW190" s="149"/>
      <c r="EX190" s="149"/>
      <c r="EY190" s="149"/>
      <c r="EZ190" s="149"/>
      <c r="FA190" s="149"/>
      <c r="FB190" s="149"/>
      <c r="FC190" s="149"/>
      <c r="FD190" s="149"/>
      <c r="FE190" s="149"/>
      <c r="FF190" s="149"/>
      <c r="FG190" s="149"/>
      <c r="FH190" s="149"/>
      <c r="FI190" s="149"/>
      <c r="FJ190" s="149"/>
      <c r="FK190" s="149"/>
      <c r="FL190" s="149"/>
      <c r="FM190" s="149"/>
      <c r="FN190" s="149"/>
      <c r="FO190" s="149"/>
      <c r="FP190" s="149"/>
      <c r="FQ190" s="149"/>
      <c r="FR190" s="149"/>
      <c r="FS190" s="149"/>
      <c r="FT190" s="149"/>
      <c r="FU190" s="149"/>
      <c r="FV190" s="149"/>
      <c r="FW190" s="149"/>
      <c r="FX190" s="149"/>
      <c r="FY190" s="149"/>
    </row>
    <row r="191" spans="1:181" s="115" customFormat="1" ht="30" x14ac:dyDescent="0.25">
      <c r="A191" s="78" t="s">
        <v>79</v>
      </c>
      <c r="B191" s="164">
        <f>'2 уровень'!C304</f>
        <v>3819</v>
      </c>
      <c r="C191" s="164">
        <f>'2 уровень'!D304</f>
        <v>2228</v>
      </c>
      <c r="D191" s="282">
        <f>'2 уровень'!E304</f>
        <v>1475</v>
      </c>
      <c r="E191" s="165">
        <f>'2 уровень'!F304</f>
        <v>66.202872531418308</v>
      </c>
      <c r="F191" s="324">
        <f>'2 уровень'!G304</f>
        <v>6001.4057400000002</v>
      </c>
      <c r="G191" s="324">
        <f>'2 уровень'!H304</f>
        <v>3500.82</v>
      </c>
      <c r="H191" s="323">
        <f>'2 уровень'!I304</f>
        <v>2676.3619900000003</v>
      </c>
      <c r="I191" s="323">
        <f>'2 уровень'!J304</f>
        <v>-824.45800999999983</v>
      </c>
      <c r="J191" s="323">
        <f>'2 уровень'!K304</f>
        <v>-21.00506</v>
      </c>
      <c r="K191" s="323">
        <f>'2 уровень'!L304</f>
        <v>2655.3569300000004</v>
      </c>
      <c r="L191" s="324">
        <f>'2 уровень'!M304</f>
        <v>76.449574385429713</v>
      </c>
      <c r="M191" s="149"/>
      <c r="N191" s="149"/>
      <c r="O191" s="149"/>
      <c r="P191" s="149"/>
      <c r="Q191" s="149"/>
      <c r="R191" s="149"/>
      <c r="S191" s="149"/>
      <c r="T191" s="149"/>
      <c r="U191" s="149"/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  <c r="BI191" s="149"/>
      <c r="BJ191" s="149"/>
      <c r="BK191" s="149"/>
      <c r="BL191" s="149"/>
      <c r="BM191" s="149"/>
      <c r="BN191" s="149"/>
      <c r="BO191" s="149"/>
      <c r="BP191" s="149"/>
      <c r="BQ191" s="149"/>
      <c r="BR191" s="149"/>
      <c r="BS191" s="149"/>
      <c r="BT191" s="149"/>
      <c r="BU191" s="149"/>
      <c r="BV191" s="149"/>
      <c r="BW191" s="149"/>
      <c r="BX191" s="149"/>
      <c r="BY191" s="149"/>
      <c r="BZ191" s="149"/>
      <c r="CA191" s="149"/>
      <c r="CB191" s="149"/>
      <c r="CC191" s="149"/>
      <c r="CD191" s="149"/>
      <c r="CE191" s="149"/>
      <c r="CF191" s="149"/>
      <c r="CG191" s="149"/>
      <c r="CH191" s="149"/>
      <c r="CI191" s="149"/>
      <c r="CJ191" s="149"/>
      <c r="CK191" s="149"/>
      <c r="CL191" s="149"/>
      <c r="CM191" s="149"/>
      <c r="CN191" s="149"/>
      <c r="CO191" s="149"/>
      <c r="CP191" s="149"/>
      <c r="CQ191" s="149"/>
      <c r="CR191" s="149"/>
      <c r="CS191" s="149"/>
      <c r="CT191" s="149"/>
      <c r="CU191" s="149"/>
      <c r="CV191" s="149"/>
      <c r="CW191" s="149"/>
      <c r="CX191" s="149"/>
      <c r="CY191" s="149"/>
      <c r="CZ191" s="149"/>
      <c r="DA191" s="149"/>
      <c r="DB191" s="149"/>
      <c r="DC191" s="149"/>
      <c r="DD191" s="149"/>
      <c r="DE191" s="149"/>
      <c r="DF191" s="149"/>
      <c r="DG191" s="149"/>
      <c r="DH191" s="149"/>
      <c r="DI191" s="149"/>
      <c r="DJ191" s="149"/>
      <c r="DK191" s="149"/>
      <c r="DL191" s="149"/>
      <c r="DM191" s="149"/>
      <c r="DN191" s="149"/>
      <c r="DO191" s="149"/>
      <c r="DP191" s="149"/>
      <c r="DQ191" s="149"/>
      <c r="DR191" s="149"/>
      <c r="DS191" s="149"/>
      <c r="DT191" s="149"/>
      <c r="DU191" s="149"/>
      <c r="DV191" s="149"/>
      <c r="DW191" s="149"/>
      <c r="DX191" s="149"/>
      <c r="DY191" s="149"/>
      <c r="DZ191" s="149"/>
      <c r="EA191" s="149"/>
      <c r="EB191" s="149"/>
      <c r="EC191" s="149"/>
      <c r="ED191" s="149"/>
      <c r="EE191" s="149"/>
      <c r="EF191" s="149"/>
      <c r="EG191" s="149"/>
      <c r="EH191" s="149"/>
      <c r="EI191" s="149"/>
      <c r="EJ191" s="149"/>
      <c r="EK191" s="149"/>
      <c r="EL191" s="149"/>
      <c r="EM191" s="149"/>
      <c r="EN191" s="149"/>
      <c r="EO191" s="149"/>
      <c r="EP191" s="149"/>
      <c r="EQ191" s="149"/>
      <c r="ER191" s="149"/>
      <c r="ES191" s="149"/>
      <c r="ET191" s="149"/>
      <c r="EU191" s="149"/>
      <c r="EV191" s="149"/>
      <c r="EW191" s="149"/>
      <c r="EX191" s="149"/>
      <c r="EY191" s="149"/>
      <c r="EZ191" s="149"/>
      <c r="FA191" s="149"/>
      <c r="FB191" s="149"/>
      <c r="FC191" s="149"/>
      <c r="FD191" s="149"/>
      <c r="FE191" s="149"/>
      <c r="FF191" s="149"/>
      <c r="FG191" s="149"/>
      <c r="FH191" s="149"/>
      <c r="FI191" s="149"/>
      <c r="FJ191" s="149"/>
      <c r="FK191" s="149"/>
      <c r="FL191" s="149"/>
      <c r="FM191" s="149"/>
      <c r="FN191" s="149"/>
      <c r="FO191" s="149"/>
      <c r="FP191" s="149"/>
      <c r="FQ191" s="149"/>
      <c r="FR191" s="149"/>
      <c r="FS191" s="149"/>
      <c r="FT191" s="149"/>
      <c r="FU191" s="149"/>
      <c r="FV191" s="149"/>
      <c r="FW191" s="149"/>
      <c r="FX191" s="149"/>
      <c r="FY191" s="149"/>
    </row>
    <row r="192" spans="1:181" s="115" customFormat="1" ht="30" x14ac:dyDescent="0.25">
      <c r="A192" s="78" t="s">
        <v>80</v>
      </c>
      <c r="B192" s="164">
        <f>'2 уровень'!C305</f>
        <v>896.1</v>
      </c>
      <c r="C192" s="164">
        <f>'2 уровень'!D305</f>
        <v>523</v>
      </c>
      <c r="D192" s="282">
        <f>'2 уровень'!E305</f>
        <v>694</v>
      </c>
      <c r="E192" s="165">
        <f>'2 уровень'!F305</f>
        <v>132.69598470363289</v>
      </c>
      <c r="F192" s="324">
        <f>'2 уровень'!G305</f>
        <v>1628.984346</v>
      </c>
      <c r="G192" s="324">
        <f>'2 уровень'!H305</f>
        <v>950.24</v>
      </c>
      <c r="H192" s="323">
        <f>'2 уровень'!I305</f>
        <v>1256.6258300000002</v>
      </c>
      <c r="I192" s="323">
        <f>'2 уровень'!J305</f>
        <v>306.38583000000017</v>
      </c>
      <c r="J192" s="323">
        <f>'2 уровень'!K305</f>
        <v>-15.880740000000001</v>
      </c>
      <c r="K192" s="323">
        <f>'2 уровень'!L305</f>
        <v>1240.7450900000001</v>
      </c>
      <c r="L192" s="324">
        <f>'2 уровень'!M305</f>
        <v>132.24299440141439</v>
      </c>
      <c r="M192" s="149"/>
      <c r="N192" s="149"/>
      <c r="O192" s="149"/>
      <c r="P192" s="149"/>
      <c r="Q192" s="149"/>
      <c r="R192" s="149"/>
      <c r="S192" s="149"/>
      <c r="T192" s="149"/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  <c r="BI192" s="149"/>
      <c r="BJ192" s="149"/>
      <c r="BK192" s="149"/>
      <c r="BL192" s="149"/>
      <c r="BM192" s="149"/>
      <c r="BN192" s="149"/>
      <c r="BO192" s="149"/>
      <c r="BP192" s="149"/>
      <c r="BQ192" s="149"/>
      <c r="BR192" s="149"/>
      <c r="BS192" s="149"/>
      <c r="BT192" s="149"/>
      <c r="BU192" s="149"/>
      <c r="BV192" s="149"/>
      <c r="BW192" s="149"/>
      <c r="BX192" s="149"/>
      <c r="BY192" s="149"/>
      <c r="BZ192" s="149"/>
      <c r="CA192" s="149"/>
      <c r="CB192" s="149"/>
      <c r="CC192" s="149"/>
      <c r="CD192" s="149"/>
      <c r="CE192" s="149"/>
      <c r="CF192" s="149"/>
      <c r="CG192" s="149"/>
      <c r="CH192" s="149"/>
      <c r="CI192" s="149"/>
      <c r="CJ192" s="149"/>
      <c r="CK192" s="149"/>
      <c r="CL192" s="149"/>
      <c r="CM192" s="149"/>
      <c r="CN192" s="149"/>
      <c r="CO192" s="149"/>
      <c r="CP192" s="149"/>
      <c r="CQ192" s="149"/>
      <c r="CR192" s="149"/>
      <c r="CS192" s="149"/>
      <c r="CT192" s="149"/>
      <c r="CU192" s="149"/>
      <c r="CV192" s="149"/>
      <c r="CW192" s="149"/>
      <c r="CX192" s="149"/>
      <c r="CY192" s="149"/>
      <c r="CZ192" s="149"/>
      <c r="DA192" s="149"/>
      <c r="DB192" s="149"/>
      <c r="DC192" s="149"/>
      <c r="DD192" s="149"/>
      <c r="DE192" s="149"/>
      <c r="DF192" s="149"/>
      <c r="DG192" s="149"/>
      <c r="DH192" s="149"/>
      <c r="DI192" s="149"/>
      <c r="DJ192" s="149"/>
      <c r="DK192" s="149"/>
      <c r="DL192" s="149"/>
      <c r="DM192" s="149"/>
      <c r="DN192" s="149"/>
      <c r="DO192" s="149"/>
      <c r="DP192" s="149"/>
      <c r="DQ192" s="149"/>
      <c r="DR192" s="149"/>
      <c r="DS192" s="149"/>
      <c r="DT192" s="149"/>
      <c r="DU192" s="149"/>
      <c r="DV192" s="149"/>
      <c r="DW192" s="149"/>
      <c r="DX192" s="149"/>
      <c r="DY192" s="149"/>
      <c r="DZ192" s="149"/>
      <c r="EA192" s="149"/>
      <c r="EB192" s="149"/>
      <c r="EC192" s="149"/>
      <c r="ED192" s="149"/>
      <c r="EE192" s="149"/>
      <c r="EF192" s="149"/>
      <c r="EG192" s="149"/>
      <c r="EH192" s="149"/>
      <c r="EI192" s="149"/>
      <c r="EJ192" s="149"/>
      <c r="EK192" s="149"/>
      <c r="EL192" s="149"/>
      <c r="EM192" s="149"/>
      <c r="EN192" s="149"/>
      <c r="EO192" s="149"/>
      <c r="EP192" s="149"/>
      <c r="EQ192" s="149"/>
      <c r="ER192" s="149"/>
      <c r="ES192" s="149"/>
      <c r="ET192" s="149"/>
      <c r="EU192" s="149"/>
      <c r="EV192" s="149"/>
      <c r="EW192" s="149"/>
      <c r="EX192" s="149"/>
      <c r="EY192" s="149"/>
      <c r="EZ192" s="149"/>
      <c r="FA192" s="149"/>
      <c r="FB192" s="149"/>
      <c r="FC192" s="149"/>
      <c r="FD192" s="149"/>
      <c r="FE192" s="149"/>
      <c r="FF192" s="149"/>
      <c r="FG192" s="149"/>
      <c r="FH192" s="149"/>
      <c r="FI192" s="149"/>
      <c r="FJ192" s="149"/>
      <c r="FK192" s="149"/>
      <c r="FL192" s="149"/>
      <c r="FM192" s="149"/>
      <c r="FN192" s="149"/>
      <c r="FO192" s="149"/>
      <c r="FP192" s="149"/>
      <c r="FQ192" s="149"/>
      <c r="FR192" s="149"/>
      <c r="FS192" s="149"/>
      <c r="FT192" s="149"/>
      <c r="FU192" s="149"/>
      <c r="FV192" s="149"/>
      <c r="FW192" s="149"/>
      <c r="FX192" s="149"/>
      <c r="FY192" s="149"/>
    </row>
    <row r="193" spans="1:181" s="115" customFormat="1" ht="30" x14ac:dyDescent="0.25">
      <c r="A193" s="78" t="s">
        <v>110</v>
      </c>
      <c r="B193" s="164">
        <f>'2 уровень'!C306</f>
        <v>25</v>
      </c>
      <c r="C193" s="164">
        <f>'2 уровень'!D306</f>
        <v>15</v>
      </c>
      <c r="D193" s="282">
        <f>'2 уровень'!E306</f>
        <v>25</v>
      </c>
      <c r="E193" s="165">
        <f>'2 уровень'!F306</f>
        <v>166.66666666666669</v>
      </c>
      <c r="F193" s="324">
        <f>'2 уровень'!G306</f>
        <v>164.05199999999999</v>
      </c>
      <c r="G193" s="324">
        <f>'2 уровень'!H306</f>
        <v>95.7</v>
      </c>
      <c r="H193" s="323">
        <f>'2 уровень'!I306</f>
        <v>164.05199999999999</v>
      </c>
      <c r="I193" s="323">
        <f>'2 уровень'!J306</f>
        <v>68.35199999999999</v>
      </c>
      <c r="J193" s="323">
        <f>'2 уровень'!K306</f>
        <v>0</v>
      </c>
      <c r="K193" s="323">
        <f>'2 уровень'!L306</f>
        <v>164.05199999999999</v>
      </c>
      <c r="L193" s="324">
        <f>'2 уровень'!M306</f>
        <v>171.42319749216298</v>
      </c>
      <c r="M193" s="149"/>
      <c r="N193" s="149"/>
      <c r="O193" s="149"/>
      <c r="P193" s="149"/>
      <c r="Q193" s="149"/>
      <c r="R193" s="149"/>
      <c r="S193" s="149"/>
      <c r="T193" s="149"/>
      <c r="U193" s="149"/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  <c r="BI193" s="149"/>
      <c r="BJ193" s="149"/>
      <c r="BK193" s="149"/>
      <c r="BL193" s="149"/>
      <c r="BM193" s="149"/>
      <c r="BN193" s="149"/>
      <c r="BO193" s="149"/>
      <c r="BP193" s="149"/>
      <c r="BQ193" s="149"/>
      <c r="BR193" s="149"/>
      <c r="BS193" s="149"/>
      <c r="BT193" s="149"/>
      <c r="BU193" s="149"/>
      <c r="BV193" s="149"/>
      <c r="BW193" s="149"/>
      <c r="BX193" s="149"/>
      <c r="BY193" s="149"/>
      <c r="BZ193" s="149"/>
      <c r="CA193" s="149"/>
      <c r="CB193" s="149"/>
      <c r="CC193" s="149"/>
      <c r="CD193" s="149"/>
      <c r="CE193" s="149"/>
      <c r="CF193" s="149"/>
      <c r="CG193" s="149"/>
      <c r="CH193" s="149"/>
      <c r="CI193" s="149"/>
      <c r="CJ193" s="149"/>
      <c r="CK193" s="149"/>
      <c r="CL193" s="149"/>
      <c r="CM193" s="149"/>
      <c r="CN193" s="149"/>
      <c r="CO193" s="149"/>
      <c r="CP193" s="149"/>
      <c r="CQ193" s="149"/>
      <c r="CR193" s="149"/>
      <c r="CS193" s="149"/>
      <c r="CT193" s="149"/>
      <c r="CU193" s="149"/>
      <c r="CV193" s="149"/>
      <c r="CW193" s="149"/>
      <c r="CX193" s="149"/>
      <c r="CY193" s="149"/>
      <c r="CZ193" s="149"/>
      <c r="DA193" s="149"/>
      <c r="DB193" s="149"/>
      <c r="DC193" s="149"/>
      <c r="DD193" s="149"/>
      <c r="DE193" s="149"/>
      <c r="DF193" s="149"/>
      <c r="DG193" s="149"/>
      <c r="DH193" s="149"/>
      <c r="DI193" s="149"/>
      <c r="DJ193" s="149"/>
      <c r="DK193" s="149"/>
      <c r="DL193" s="149"/>
      <c r="DM193" s="149"/>
      <c r="DN193" s="149"/>
      <c r="DO193" s="149"/>
      <c r="DP193" s="149"/>
      <c r="DQ193" s="149"/>
      <c r="DR193" s="149"/>
      <c r="DS193" s="149"/>
      <c r="DT193" s="149"/>
      <c r="DU193" s="149"/>
      <c r="DV193" s="149"/>
      <c r="DW193" s="149"/>
      <c r="DX193" s="149"/>
      <c r="DY193" s="149"/>
      <c r="DZ193" s="149"/>
      <c r="EA193" s="149"/>
      <c r="EB193" s="149"/>
      <c r="EC193" s="149"/>
      <c r="ED193" s="149"/>
      <c r="EE193" s="149"/>
      <c r="EF193" s="149"/>
      <c r="EG193" s="149"/>
      <c r="EH193" s="149"/>
      <c r="EI193" s="149"/>
      <c r="EJ193" s="149"/>
      <c r="EK193" s="149"/>
      <c r="EL193" s="149"/>
      <c r="EM193" s="149"/>
      <c r="EN193" s="149"/>
      <c r="EO193" s="149"/>
      <c r="EP193" s="149"/>
      <c r="EQ193" s="149"/>
      <c r="ER193" s="149"/>
      <c r="ES193" s="149"/>
      <c r="ET193" s="149"/>
      <c r="EU193" s="149"/>
      <c r="EV193" s="149"/>
      <c r="EW193" s="149"/>
      <c r="EX193" s="149"/>
      <c r="EY193" s="149"/>
      <c r="EZ193" s="149"/>
      <c r="FA193" s="149"/>
      <c r="FB193" s="149"/>
      <c r="FC193" s="149"/>
      <c r="FD193" s="149"/>
      <c r="FE193" s="149"/>
      <c r="FF193" s="149"/>
      <c r="FG193" s="149"/>
      <c r="FH193" s="149"/>
      <c r="FI193" s="149"/>
      <c r="FJ193" s="149"/>
      <c r="FK193" s="149"/>
      <c r="FL193" s="149"/>
      <c r="FM193" s="149"/>
      <c r="FN193" s="149"/>
      <c r="FO193" s="149"/>
      <c r="FP193" s="149"/>
      <c r="FQ193" s="149"/>
      <c r="FR193" s="149"/>
      <c r="FS193" s="149"/>
      <c r="FT193" s="149"/>
      <c r="FU193" s="149"/>
      <c r="FV193" s="149"/>
      <c r="FW193" s="149"/>
      <c r="FX193" s="149"/>
      <c r="FY193" s="149"/>
    </row>
    <row r="194" spans="1:181" s="115" customFormat="1" ht="30" x14ac:dyDescent="0.25">
      <c r="A194" s="78" t="s">
        <v>111</v>
      </c>
      <c r="B194" s="164">
        <f>'2 уровень'!C307</f>
        <v>279</v>
      </c>
      <c r="C194" s="164">
        <f>'2 уровень'!D307</f>
        <v>163</v>
      </c>
      <c r="D194" s="282">
        <f>'2 уровень'!E307</f>
        <v>225</v>
      </c>
      <c r="E194" s="165">
        <f>'2 уровень'!F307</f>
        <v>138.03680981595093</v>
      </c>
      <c r="F194" s="324">
        <f>'2 уровень'!G307</f>
        <v>1830.82032</v>
      </c>
      <c r="G194" s="324">
        <f>'2 уровень'!H307</f>
        <v>1067.98</v>
      </c>
      <c r="H194" s="323">
        <f>'2 уровень'!I307</f>
        <v>1476.4680000000001</v>
      </c>
      <c r="I194" s="323">
        <f>'2 уровень'!J307</f>
        <v>408.48800000000006</v>
      </c>
      <c r="J194" s="323">
        <f>'2 уровень'!K307</f>
        <v>0</v>
      </c>
      <c r="K194" s="323">
        <f>'2 уровень'!L307</f>
        <v>1476.4680000000001</v>
      </c>
      <c r="L194" s="324">
        <f>'2 уровень'!M307</f>
        <v>138.24865634187907</v>
      </c>
      <c r="M194" s="149"/>
      <c r="N194" s="149"/>
      <c r="O194" s="149"/>
      <c r="P194" s="149"/>
      <c r="Q194" s="149"/>
      <c r="R194" s="149"/>
      <c r="S194" s="149"/>
      <c r="T194" s="149"/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  <c r="BI194" s="149"/>
      <c r="BJ194" s="149"/>
      <c r="BK194" s="149"/>
      <c r="BL194" s="149"/>
      <c r="BM194" s="149"/>
      <c r="BN194" s="149"/>
      <c r="BO194" s="149"/>
      <c r="BP194" s="149"/>
      <c r="BQ194" s="149"/>
      <c r="BR194" s="149"/>
      <c r="BS194" s="149"/>
      <c r="BT194" s="149"/>
      <c r="BU194" s="149"/>
      <c r="BV194" s="149"/>
      <c r="BW194" s="149"/>
      <c r="BX194" s="149"/>
      <c r="BY194" s="149"/>
      <c r="BZ194" s="149"/>
      <c r="CA194" s="149"/>
      <c r="CB194" s="149"/>
      <c r="CC194" s="149"/>
      <c r="CD194" s="149"/>
      <c r="CE194" s="149"/>
      <c r="CF194" s="149"/>
      <c r="CG194" s="149"/>
      <c r="CH194" s="149"/>
      <c r="CI194" s="149"/>
      <c r="CJ194" s="149"/>
      <c r="CK194" s="149"/>
      <c r="CL194" s="149"/>
      <c r="CM194" s="149"/>
      <c r="CN194" s="149"/>
      <c r="CO194" s="149"/>
      <c r="CP194" s="149"/>
      <c r="CQ194" s="149"/>
      <c r="CR194" s="149"/>
      <c r="CS194" s="149"/>
      <c r="CT194" s="149"/>
      <c r="CU194" s="149"/>
      <c r="CV194" s="149"/>
      <c r="CW194" s="149"/>
      <c r="CX194" s="149"/>
      <c r="CY194" s="149"/>
      <c r="CZ194" s="149"/>
      <c r="DA194" s="149"/>
      <c r="DB194" s="149"/>
      <c r="DC194" s="149"/>
      <c r="DD194" s="149"/>
      <c r="DE194" s="149"/>
      <c r="DF194" s="149"/>
      <c r="DG194" s="149"/>
      <c r="DH194" s="149"/>
      <c r="DI194" s="149"/>
      <c r="DJ194" s="149"/>
      <c r="DK194" s="149"/>
      <c r="DL194" s="149"/>
      <c r="DM194" s="149"/>
      <c r="DN194" s="149"/>
      <c r="DO194" s="149"/>
      <c r="DP194" s="149"/>
      <c r="DQ194" s="149"/>
      <c r="DR194" s="149"/>
      <c r="DS194" s="149"/>
      <c r="DT194" s="149"/>
      <c r="DU194" s="149"/>
      <c r="DV194" s="149"/>
      <c r="DW194" s="149"/>
      <c r="DX194" s="149"/>
      <c r="DY194" s="149"/>
      <c r="DZ194" s="149"/>
      <c r="EA194" s="149"/>
      <c r="EB194" s="149"/>
      <c r="EC194" s="149"/>
      <c r="ED194" s="149"/>
      <c r="EE194" s="149"/>
      <c r="EF194" s="149"/>
      <c r="EG194" s="149"/>
      <c r="EH194" s="149"/>
      <c r="EI194" s="149"/>
      <c r="EJ194" s="149"/>
      <c r="EK194" s="149"/>
      <c r="EL194" s="149"/>
      <c r="EM194" s="149"/>
      <c r="EN194" s="149"/>
      <c r="EO194" s="149"/>
      <c r="EP194" s="149"/>
      <c r="EQ194" s="149"/>
      <c r="ER194" s="149"/>
      <c r="ES194" s="149"/>
      <c r="ET194" s="149"/>
      <c r="EU194" s="149"/>
      <c r="EV194" s="149"/>
      <c r="EW194" s="149"/>
      <c r="EX194" s="149"/>
      <c r="EY194" s="149"/>
      <c r="EZ194" s="149"/>
      <c r="FA194" s="149"/>
      <c r="FB194" s="149"/>
      <c r="FC194" s="149"/>
      <c r="FD194" s="149"/>
      <c r="FE194" s="149"/>
      <c r="FF194" s="149"/>
      <c r="FG194" s="149"/>
      <c r="FH194" s="149"/>
      <c r="FI194" s="149"/>
      <c r="FJ194" s="149"/>
      <c r="FK194" s="149"/>
      <c r="FL194" s="149"/>
      <c r="FM194" s="149"/>
      <c r="FN194" s="149"/>
      <c r="FO194" s="149"/>
      <c r="FP194" s="149"/>
      <c r="FQ194" s="149"/>
      <c r="FR194" s="149"/>
      <c r="FS194" s="149"/>
      <c r="FT194" s="149"/>
      <c r="FU194" s="149"/>
      <c r="FV194" s="149"/>
      <c r="FW194" s="149"/>
      <c r="FX194" s="149"/>
      <c r="FY194" s="149"/>
    </row>
    <row r="195" spans="1:181" s="115" customFormat="1" ht="30" x14ac:dyDescent="0.25">
      <c r="A195" s="229" t="s">
        <v>112</v>
      </c>
      <c r="B195" s="248">
        <f>'2 уровень'!C308</f>
        <v>7860</v>
      </c>
      <c r="C195" s="248">
        <f>'2 уровень'!D308</f>
        <v>4585</v>
      </c>
      <c r="D195" s="248">
        <f>'2 уровень'!E308</f>
        <v>3449</v>
      </c>
      <c r="E195" s="249">
        <f>'2 уровень'!F308</f>
        <v>75.223555070883322</v>
      </c>
      <c r="F195" s="322">
        <f>'2 уровень'!G308</f>
        <v>14112.0762</v>
      </c>
      <c r="G195" s="322">
        <f>'2 уровень'!H308</f>
        <v>8232.0499999999993</v>
      </c>
      <c r="H195" s="322">
        <f>'2 уровень'!I308</f>
        <v>7039.2734</v>
      </c>
      <c r="I195" s="322">
        <f>'2 уровень'!J308</f>
        <v>-1192.7765999999995</v>
      </c>
      <c r="J195" s="322">
        <f>'2 уровень'!K308</f>
        <v>0</v>
      </c>
      <c r="K195" s="322">
        <f>'2 уровень'!L308</f>
        <v>7039.2734</v>
      </c>
      <c r="L195" s="322">
        <f>'2 уровень'!M308</f>
        <v>85.510576344895867</v>
      </c>
      <c r="M195" s="149"/>
      <c r="N195" s="149"/>
      <c r="O195" s="149"/>
      <c r="P195" s="149"/>
      <c r="Q195" s="149"/>
      <c r="R195" s="149"/>
      <c r="S195" s="149"/>
      <c r="T195" s="149"/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  <c r="BI195" s="149"/>
      <c r="BJ195" s="149"/>
      <c r="BK195" s="149"/>
      <c r="BL195" s="149"/>
      <c r="BM195" s="149"/>
      <c r="BN195" s="149"/>
      <c r="BO195" s="149"/>
      <c r="BP195" s="149"/>
      <c r="BQ195" s="149"/>
      <c r="BR195" s="149"/>
      <c r="BS195" s="149"/>
      <c r="BT195" s="149"/>
      <c r="BU195" s="149"/>
      <c r="BV195" s="149"/>
      <c r="BW195" s="149"/>
      <c r="BX195" s="149"/>
      <c r="BY195" s="149"/>
      <c r="BZ195" s="149"/>
      <c r="CA195" s="149"/>
      <c r="CB195" s="149"/>
      <c r="CC195" s="149"/>
      <c r="CD195" s="149"/>
      <c r="CE195" s="149"/>
      <c r="CF195" s="149"/>
      <c r="CG195" s="149"/>
      <c r="CH195" s="149"/>
      <c r="CI195" s="149"/>
      <c r="CJ195" s="149"/>
      <c r="CK195" s="149"/>
      <c r="CL195" s="149"/>
      <c r="CM195" s="149"/>
      <c r="CN195" s="149"/>
      <c r="CO195" s="149"/>
      <c r="CP195" s="149"/>
      <c r="CQ195" s="149"/>
      <c r="CR195" s="149"/>
      <c r="CS195" s="149"/>
      <c r="CT195" s="149"/>
      <c r="CU195" s="149"/>
      <c r="CV195" s="149"/>
      <c r="CW195" s="149"/>
      <c r="CX195" s="149"/>
      <c r="CY195" s="149"/>
      <c r="CZ195" s="149"/>
      <c r="DA195" s="149"/>
      <c r="DB195" s="149"/>
      <c r="DC195" s="149"/>
      <c r="DD195" s="149"/>
      <c r="DE195" s="149"/>
      <c r="DF195" s="149"/>
      <c r="DG195" s="149"/>
      <c r="DH195" s="149"/>
      <c r="DI195" s="149"/>
      <c r="DJ195" s="149"/>
      <c r="DK195" s="149"/>
      <c r="DL195" s="149"/>
      <c r="DM195" s="149"/>
      <c r="DN195" s="149"/>
      <c r="DO195" s="149"/>
      <c r="DP195" s="149"/>
      <c r="DQ195" s="149"/>
      <c r="DR195" s="149"/>
      <c r="DS195" s="149"/>
      <c r="DT195" s="149"/>
      <c r="DU195" s="149"/>
      <c r="DV195" s="149"/>
      <c r="DW195" s="149"/>
      <c r="DX195" s="149"/>
      <c r="DY195" s="149"/>
      <c r="DZ195" s="149"/>
      <c r="EA195" s="149"/>
      <c r="EB195" s="149"/>
      <c r="EC195" s="149"/>
      <c r="ED195" s="149"/>
      <c r="EE195" s="149"/>
      <c r="EF195" s="149"/>
      <c r="EG195" s="149"/>
      <c r="EH195" s="149"/>
      <c r="EI195" s="149"/>
      <c r="EJ195" s="149"/>
      <c r="EK195" s="149"/>
      <c r="EL195" s="149"/>
      <c r="EM195" s="149"/>
      <c r="EN195" s="149"/>
      <c r="EO195" s="149"/>
      <c r="EP195" s="149"/>
      <c r="EQ195" s="149"/>
      <c r="ER195" s="149"/>
      <c r="ES195" s="149"/>
      <c r="ET195" s="149"/>
      <c r="EU195" s="149"/>
      <c r="EV195" s="149"/>
      <c r="EW195" s="149"/>
      <c r="EX195" s="149"/>
      <c r="EY195" s="149"/>
      <c r="EZ195" s="149"/>
      <c r="FA195" s="149"/>
      <c r="FB195" s="149"/>
      <c r="FC195" s="149"/>
      <c r="FD195" s="149"/>
      <c r="FE195" s="149"/>
      <c r="FF195" s="149"/>
      <c r="FG195" s="149"/>
      <c r="FH195" s="149"/>
      <c r="FI195" s="149"/>
      <c r="FJ195" s="149"/>
      <c r="FK195" s="149"/>
      <c r="FL195" s="149"/>
      <c r="FM195" s="149"/>
      <c r="FN195" s="149"/>
      <c r="FO195" s="149"/>
      <c r="FP195" s="149"/>
      <c r="FQ195" s="149"/>
      <c r="FR195" s="149"/>
      <c r="FS195" s="149"/>
      <c r="FT195" s="149"/>
      <c r="FU195" s="149"/>
      <c r="FV195" s="149"/>
      <c r="FW195" s="149"/>
      <c r="FX195" s="149"/>
      <c r="FY195" s="149"/>
    </row>
    <row r="196" spans="1:181" s="115" customFormat="1" ht="30" x14ac:dyDescent="0.25">
      <c r="A196" s="78" t="s">
        <v>108</v>
      </c>
      <c r="B196" s="164">
        <f>'2 уровень'!C309</f>
        <v>2500</v>
      </c>
      <c r="C196" s="164">
        <f>'2 уровень'!D309</f>
        <v>1458</v>
      </c>
      <c r="D196" s="282">
        <f>'2 уровень'!E309</f>
        <v>1038</v>
      </c>
      <c r="E196" s="165">
        <f>'2 уровень'!F309</f>
        <v>71.193415637860085</v>
      </c>
      <c r="F196" s="324">
        <f>'2 уровень'!G309</f>
        <v>2650.625</v>
      </c>
      <c r="G196" s="324">
        <f>'2 уровень'!H309</f>
        <v>1546.2</v>
      </c>
      <c r="H196" s="323">
        <f>'2 уровень'!I309</f>
        <v>2030.569</v>
      </c>
      <c r="I196" s="323">
        <f>'2 уровень'!J309</f>
        <v>484.36899999999991</v>
      </c>
      <c r="J196" s="323">
        <f>'2 уровень'!K309</f>
        <v>0</v>
      </c>
      <c r="K196" s="323">
        <f>'2 уровень'!L309</f>
        <v>2030.569</v>
      </c>
      <c r="L196" s="324">
        <f>'2 уровень'!M309</f>
        <v>131.32641314189627</v>
      </c>
      <c r="M196" s="149"/>
      <c r="N196" s="149"/>
      <c r="O196" s="149"/>
      <c r="P196" s="149"/>
      <c r="Q196" s="149"/>
      <c r="R196" s="149"/>
      <c r="S196" s="149"/>
      <c r="T196" s="149"/>
      <c r="U196" s="14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/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  <c r="BI196" s="149"/>
      <c r="BJ196" s="149"/>
      <c r="BK196" s="149"/>
      <c r="BL196" s="149"/>
      <c r="BM196" s="149"/>
      <c r="BN196" s="149"/>
      <c r="BO196" s="149"/>
      <c r="BP196" s="149"/>
      <c r="BQ196" s="149"/>
      <c r="BR196" s="149"/>
      <c r="BS196" s="149"/>
      <c r="BT196" s="149"/>
      <c r="BU196" s="149"/>
      <c r="BV196" s="149"/>
      <c r="BW196" s="149"/>
      <c r="BX196" s="149"/>
      <c r="BY196" s="149"/>
      <c r="BZ196" s="149"/>
      <c r="CA196" s="149"/>
      <c r="CB196" s="149"/>
      <c r="CC196" s="149"/>
      <c r="CD196" s="149"/>
      <c r="CE196" s="149"/>
      <c r="CF196" s="149"/>
      <c r="CG196" s="149"/>
      <c r="CH196" s="149"/>
      <c r="CI196" s="149"/>
      <c r="CJ196" s="149"/>
      <c r="CK196" s="149"/>
      <c r="CL196" s="149"/>
      <c r="CM196" s="149"/>
      <c r="CN196" s="149"/>
      <c r="CO196" s="149"/>
      <c r="CP196" s="149"/>
      <c r="CQ196" s="149"/>
      <c r="CR196" s="149"/>
      <c r="CS196" s="149"/>
      <c r="CT196" s="149"/>
      <c r="CU196" s="149"/>
      <c r="CV196" s="149"/>
      <c r="CW196" s="149"/>
      <c r="CX196" s="149"/>
      <c r="CY196" s="149"/>
      <c r="CZ196" s="149"/>
      <c r="DA196" s="149"/>
      <c r="DB196" s="149"/>
      <c r="DC196" s="149"/>
      <c r="DD196" s="149"/>
      <c r="DE196" s="149"/>
      <c r="DF196" s="149"/>
      <c r="DG196" s="149"/>
      <c r="DH196" s="149"/>
      <c r="DI196" s="149"/>
      <c r="DJ196" s="149"/>
      <c r="DK196" s="149"/>
      <c r="DL196" s="149"/>
      <c r="DM196" s="149"/>
      <c r="DN196" s="149"/>
      <c r="DO196" s="149"/>
      <c r="DP196" s="149"/>
      <c r="DQ196" s="149"/>
      <c r="DR196" s="149"/>
      <c r="DS196" s="149"/>
      <c r="DT196" s="149"/>
      <c r="DU196" s="149"/>
      <c r="DV196" s="149"/>
      <c r="DW196" s="149"/>
      <c r="DX196" s="149"/>
      <c r="DY196" s="149"/>
      <c r="DZ196" s="149"/>
      <c r="EA196" s="149"/>
      <c r="EB196" s="149"/>
      <c r="EC196" s="149"/>
      <c r="ED196" s="149"/>
      <c r="EE196" s="149"/>
      <c r="EF196" s="149"/>
      <c r="EG196" s="149"/>
      <c r="EH196" s="149"/>
      <c r="EI196" s="149"/>
      <c r="EJ196" s="149"/>
      <c r="EK196" s="149"/>
      <c r="EL196" s="149"/>
      <c r="EM196" s="149"/>
      <c r="EN196" s="149"/>
      <c r="EO196" s="149"/>
      <c r="EP196" s="149"/>
      <c r="EQ196" s="149"/>
      <c r="ER196" s="149"/>
      <c r="ES196" s="149"/>
      <c r="ET196" s="149"/>
      <c r="EU196" s="149"/>
      <c r="EV196" s="149"/>
      <c r="EW196" s="149"/>
      <c r="EX196" s="149"/>
      <c r="EY196" s="149"/>
      <c r="EZ196" s="149"/>
      <c r="FA196" s="149"/>
      <c r="FB196" s="149"/>
      <c r="FC196" s="149"/>
      <c r="FD196" s="149"/>
      <c r="FE196" s="149"/>
      <c r="FF196" s="149"/>
      <c r="FG196" s="149"/>
      <c r="FH196" s="149"/>
      <c r="FI196" s="149"/>
      <c r="FJ196" s="149"/>
      <c r="FK196" s="149"/>
      <c r="FL196" s="149"/>
      <c r="FM196" s="149"/>
      <c r="FN196" s="149"/>
      <c r="FO196" s="149"/>
      <c r="FP196" s="149"/>
      <c r="FQ196" s="149"/>
      <c r="FR196" s="149"/>
      <c r="FS196" s="149"/>
      <c r="FT196" s="149"/>
      <c r="FU196" s="149"/>
      <c r="FV196" s="149"/>
      <c r="FW196" s="149"/>
      <c r="FX196" s="149"/>
      <c r="FY196" s="149"/>
    </row>
    <row r="197" spans="1:181" s="115" customFormat="1" ht="60" x14ac:dyDescent="0.25">
      <c r="A197" s="78" t="s">
        <v>81</v>
      </c>
      <c r="B197" s="164">
        <f>'2 уровень'!C310</f>
        <v>3200</v>
      </c>
      <c r="C197" s="164">
        <f>'2 уровень'!D310</f>
        <v>1867</v>
      </c>
      <c r="D197" s="282">
        <f>'2 уровень'!E310</f>
        <v>1479</v>
      </c>
      <c r="E197" s="165">
        <f>'2 уровень'!F310</f>
        <v>79.217996786288154</v>
      </c>
      <c r="F197" s="324">
        <f>'2 уровень'!G310</f>
        <v>9155.3919999999998</v>
      </c>
      <c r="G197" s="324">
        <f>'2 уровень'!H310</f>
        <v>5340.65</v>
      </c>
      <c r="H197" s="323">
        <f>'2 уровень'!I310</f>
        <v>4051.5296600000001</v>
      </c>
      <c r="I197" s="323">
        <f>'2 уровень'!J310</f>
        <v>-1289.1203399999995</v>
      </c>
      <c r="J197" s="323">
        <f>'2 уровень'!K310</f>
        <v>0</v>
      </c>
      <c r="K197" s="323">
        <f>'2 уровень'!L310</f>
        <v>4051.5296600000001</v>
      </c>
      <c r="L197" s="324">
        <f>'2 уровень'!M310</f>
        <v>75.862107795867544</v>
      </c>
      <c r="M197" s="149"/>
      <c r="N197" s="149"/>
      <c r="O197" s="149"/>
      <c r="P197" s="149"/>
      <c r="Q197" s="149"/>
      <c r="R197" s="149"/>
      <c r="S197" s="149"/>
      <c r="T197" s="149"/>
      <c r="U197" s="149"/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  <c r="BI197" s="149"/>
      <c r="BJ197" s="149"/>
      <c r="BK197" s="149"/>
      <c r="BL197" s="149"/>
      <c r="BM197" s="149"/>
      <c r="BN197" s="149"/>
      <c r="BO197" s="149"/>
      <c r="BP197" s="149"/>
      <c r="BQ197" s="149"/>
      <c r="BR197" s="149"/>
      <c r="BS197" s="149"/>
      <c r="BT197" s="149"/>
      <c r="BU197" s="149"/>
      <c r="BV197" s="149"/>
      <c r="BW197" s="149"/>
      <c r="BX197" s="149"/>
      <c r="BY197" s="149"/>
      <c r="BZ197" s="149"/>
      <c r="CA197" s="149"/>
      <c r="CB197" s="149"/>
      <c r="CC197" s="149"/>
      <c r="CD197" s="149"/>
      <c r="CE197" s="149"/>
      <c r="CF197" s="149"/>
      <c r="CG197" s="149"/>
      <c r="CH197" s="149"/>
      <c r="CI197" s="149"/>
      <c r="CJ197" s="149"/>
      <c r="CK197" s="149"/>
      <c r="CL197" s="149"/>
      <c r="CM197" s="149"/>
      <c r="CN197" s="149"/>
      <c r="CO197" s="149"/>
      <c r="CP197" s="149"/>
      <c r="CQ197" s="149"/>
      <c r="CR197" s="149"/>
      <c r="CS197" s="149"/>
      <c r="CT197" s="149"/>
      <c r="CU197" s="149"/>
      <c r="CV197" s="149"/>
      <c r="CW197" s="149"/>
      <c r="CX197" s="149"/>
      <c r="CY197" s="149"/>
      <c r="CZ197" s="149"/>
      <c r="DA197" s="149"/>
      <c r="DB197" s="149"/>
      <c r="DC197" s="149"/>
      <c r="DD197" s="149"/>
      <c r="DE197" s="149"/>
      <c r="DF197" s="149"/>
      <c r="DG197" s="149"/>
      <c r="DH197" s="149"/>
      <c r="DI197" s="149"/>
      <c r="DJ197" s="149"/>
      <c r="DK197" s="149"/>
      <c r="DL197" s="149"/>
      <c r="DM197" s="149"/>
      <c r="DN197" s="149"/>
      <c r="DO197" s="149"/>
      <c r="DP197" s="149"/>
      <c r="DQ197" s="149"/>
      <c r="DR197" s="149"/>
      <c r="DS197" s="149"/>
      <c r="DT197" s="149"/>
      <c r="DU197" s="149"/>
      <c r="DV197" s="149"/>
      <c r="DW197" s="149"/>
      <c r="DX197" s="149"/>
      <c r="DY197" s="149"/>
      <c r="DZ197" s="149"/>
      <c r="EA197" s="149"/>
      <c r="EB197" s="149"/>
      <c r="EC197" s="149"/>
      <c r="ED197" s="149"/>
      <c r="EE197" s="149"/>
      <c r="EF197" s="149"/>
      <c r="EG197" s="149"/>
      <c r="EH197" s="149"/>
      <c r="EI197" s="149"/>
      <c r="EJ197" s="149"/>
      <c r="EK197" s="149"/>
      <c r="EL197" s="149"/>
      <c r="EM197" s="149"/>
      <c r="EN197" s="149"/>
      <c r="EO197" s="149"/>
      <c r="EP197" s="149"/>
      <c r="EQ197" s="149"/>
      <c r="ER197" s="149"/>
      <c r="ES197" s="149"/>
      <c r="ET197" s="149"/>
      <c r="EU197" s="149"/>
      <c r="EV197" s="149"/>
      <c r="EW197" s="149"/>
      <c r="EX197" s="149"/>
      <c r="EY197" s="149"/>
      <c r="EZ197" s="149"/>
      <c r="FA197" s="149"/>
      <c r="FB197" s="149"/>
      <c r="FC197" s="149"/>
      <c r="FD197" s="149"/>
      <c r="FE197" s="149"/>
      <c r="FF197" s="149"/>
      <c r="FG197" s="149"/>
      <c r="FH197" s="149"/>
      <c r="FI197" s="149"/>
      <c r="FJ197" s="149"/>
      <c r="FK197" s="149"/>
      <c r="FL197" s="149"/>
      <c r="FM197" s="149"/>
      <c r="FN197" s="149"/>
      <c r="FO197" s="149"/>
      <c r="FP197" s="149"/>
      <c r="FQ197" s="149"/>
      <c r="FR197" s="149"/>
      <c r="FS197" s="149"/>
      <c r="FT197" s="149"/>
      <c r="FU197" s="149"/>
      <c r="FV197" s="149"/>
      <c r="FW197" s="149"/>
      <c r="FX197" s="149"/>
      <c r="FY197" s="149"/>
    </row>
    <row r="198" spans="1:181" s="115" customFormat="1" ht="45" x14ac:dyDescent="0.25">
      <c r="A198" s="78" t="s">
        <v>109</v>
      </c>
      <c r="B198" s="164">
        <f>'2 уровень'!C311</f>
        <v>2160</v>
      </c>
      <c r="C198" s="164">
        <f>'2 уровень'!D311</f>
        <v>1260</v>
      </c>
      <c r="D198" s="282">
        <f>'2 уровень'!E311</f>
        <v>932</v>
      </c>
      <c r="E198" s="165">
        <f>'2 уровень'!F311</f>
        <v>73.968253968253975</v>
      </c>
      <c r="F198" s="324">
        <f>'2 уровень'!G311</f>
        <v>2306.0591999999997</v>
      </c>
      <c r="G198" s="324">
        <f>'2 уровень'!H311</f>
        <v>1345.2</v>
      </c>
      <c r="H198" s="323">
        <f>'2 уровень'!I311</f>
        <v>957.17474000000016</v>
      </c>
      <c r="I198" s="323">
        <f>'2 уровень'!J311</f>
        <v>-388.02525999999989</v>
      </c>
      <c r="J198" s="323">
        <f>'2 уровень'!K311</f>
        <v>0</v>
      </c>
      <c r="K198" s="323">
        <f>'2 уровень'!L311</f>
        <v>957.17474000000016</v>
      </c>
      <c r="L198" s="324">
        <f>'2 уровень'!M311</f>
        <v>71.154827534939045</v>
      </c>
      <c r="M198" s="149"/>
      <c r="N198" s="149"/>
      <c r="O198" s="149"/>
      <c r="P198" s="149"/>
      <c r="Q198" s="149"/>
      <c r="R198" s="149"/>
      <c r="S198" s="149"/>
      <c r="T198" s="149"/>
      <c r="U198" s="14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  <c r="BI198" s="149"/>
      <c r="BJ198" s="149"/>
      <c r="BK198" s="149"/>
      <c r="BL198" s="149"/>
      <c r="BM198" s="149"/>
      <c r="BN198" s="149"/>
      <c r="BO198" s="149"/>
      <c r="BP198" s="149"/>
      <c r="BQ198" s="149"/>
      <c r="BR198" s="149"/>
      <c r="BS198" s="149"/>
      <c r="BT198" s="149"/>
      <c r="BU198" s="149"/>
      <c r="BV198" s="149"/>
      <c r="BW198" s="149"/>
      <c r="BX198" s="149"/>
      <c r="BY198" s="149"/>
      <c r="BZ198" s="149"/>
      <c r="CA198" s="149"/>
      <c r="CB198" s="149"/>
      <c r="CC198" s="149"/>
      <c r="CD198" s="149"/>
      <c r="CE198" s="149"/>
      <c r="CF198" s="149"/>
      <c r="CG198" s="149"/>
      <c r="CH198" s="149"/>
      <c r="CI198" s="149"/>
      <c r="CJ198" s="149"/>
      <c r="CK198" s="149"/>
      <c r="CL198" s="149"/>
      <c r="CM198" s="149"/>
      <c r="CN198" s="149"/>
      <c r="CO198" s="149"/>
      <c r="CP198" s="149"/>
      <c r="CQ198" s="149"/>
      <c r="CR198" s="149"/>
      <c r="CS198" s="149"/>
      <c r="CT198" s="149"/>
      <c r="CU198" s="149"/>
      <c r="CV198" s="149"/>
      <c r="CW198" s="149"/>
      <c r="CX198" s="149"/>
      <c r="CY198" s="149"/>
      <c r="CZ198" s="149"/>
      <c r="DA198" s="149"/>
      <c r="DB198" s="149"/>
      <c r="DC198" s="149"/>
      <c r="DD198" s="149"/>
      <c r="DE198" s="149"/>
      <c r="DF198" s="149"/>
      <c r="DG198" s="149"/>
      <c r="DH198" s="149"/>
      <c r="DI198" s="149"/>
      <c r="DJ198" s="149"/>
      <c r="DK198" s="149"/>
      <c r="DL198" s="149"/>
      <c r="DM198" s="149"/>
      <c r="DN198" s="149"/>
      <c r="DO198" s="149"/>
      <c r="DP198" s="149"/>
      <c r="DQ198" s="149"/>
      <c r="DR198" s="149"/>
      <c r="DS198" s="149"/>
      <c r="DT198" s="149"/>
      <c r="DU198" s="149"/>
      <c r="DV198" s="149"/>
      <c r="DW198" s="149"/>
      <c r="DX198" s="149"/>
      <c r="DY198" s="149"/>
      <c r="DZ198" s="149"/>
      <c r="EA198" s="149"/>
      <c r="EB198" s="149"/>
      <c r="EC198" s="149"/>
      <c r="ED198" s="149"/>
      <c r="EE198" s="149"/>
      <c r="EF198" s="149"/>
      <c r="EG198" s="149"/>
      <c r="EH198" s="149"/>
      <c r="EI198" s="149"/>
      <c r="EJ198" s="149"/>
      <c r="EK198" s="149"/>
      <c r="EL198" s="149"/>
      <c r="EM198" s="149"/>
      <c r="EN198" s="149"/>
      <c r="EO198" s="149"/>
      <c r="EP198" s="149"/>
      <c r="EQ198" s="149"/>
      <c r="ER198" s="149"/>
      <c r="ES198" s="149"/>
      <c r="ET198" s="149"/>
      <c r="EU198" s="149"/>
      <c r="EV198" s="149"/>
      <c r="EW198" s="149"/>
      <c r="EX198" s="149"/>
      <c r="EY198" s="149"/>
      <c r="EZ198" s="149"/>
      <c r="FA198" s="149"/>
      <c r="FB198" s="149"/>
      <c r="FC198" s="149"/>
      <c r="FD198" s="149"/>
      <c r="FE198" s="149"/>
      <c r="FF198" s="149"/>
      <c r="FG198" s="149"/>
      <c r="FH198" s="149"/>
      <c r="FI198" s="149"/>
      <c r="FJ198" s="149"/>
      <c r="FK198" s="149"/>
      <c r="FL198" s="149"/>
      <c r="FM198" s="149"/>
      <c r="FN198" s="149"/>
      <c r="FO198" s="149"/>
      <c r="FP198" s="149"/>
      <c r="FQ198" s="149"/>
      <c r="FR198" s="149"/>
      <c r="FS198" s="149"/>
      <c r="FT198" s="149"/>
      <c r="FU198" s="149"/>
      <c r="FV198" s="149"/>
      <c r="FW198" s="149"/>
      <c r="FX198" s="149"/>
      <c r="FY198" s="149"/>
    </row>
    <row r="199" spans="1:181" s="115" customFormat="1" ht="30" x14ac:dyDescent="0.25">
      <c r="A199" s="78" t="s">
        <v>123</v>
      </c>
      <c r="B199" s="164">
        <f>'2 уровень'!C312</f>
        <v>12300</v>
      </c>
      <c r="C199" s="164">
        <f>'2 уровень'!D312</f>
        <v>7175</v>
      </c>
      <c r="D199" s="282">
        <f>'2 уровень'!E312</f>
        <v>8068</v>
      </c>
      <c r="E199" s="165">
        <f>'2 уровень'!F312</f>
        <v>112.4459930313589</v>
      </c>
      <c r="F199" s="324">
        <f>'2 уровень'!G312</f>
        <v>11970.606</v>
      </c>
      <c r="G199" s="324">
        <f>'2 уровень'!H312</f>
        <v>6982.85</v>
      </c>
      <c r="H199" s="323">
        <f>'2 уровень'!I312</f>
        <v>7856.6060999999982</v>
      </c>
      <c r="I199" s="323">
        <f>'2 уровень'!J312</f>
        <v>873.75609999999779</v>
      </c>
      <c r="J199" s="323">
        <f>'2 уровень'!K312</f>
        <v>-6.1312800000000003</v>
      </c>
      <c r="K199" s="323">
        <f>'2 уровень'!L312</f>
        <v>7850.4748199999985</v>
      </c>
      <c r="L199" s="324">
        <f>'2 уровень'!M312</f>
        <v>112.51288657210161</v>
      </c>
      <c r="M199" s="149"/>
      <c r="N199" s="149"/>
      <c r="O199" s="149"/>
      <c r="P199" s="149"/>
      <c r="Q199" s="149"/>
      <c r="R199" s="149"/>
      <c r="S199" s="149"/>
      <c r="T199" s="149"/>
      <c r="U199" s="149"/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  <c r="BI199" s="149"/>
      <c r="BJ199" s="149"/>
      <c r="BK199" s="149"/>
      <c r="BL199" s="149"/>
      <c r="BM199" s="149"/>
      <c r="BN199" s="149"/>
      <c r="BO199" s="149"/>
      <c r="BP199" s="149"/>
      <c r="BQ199" s="149"/>
      <c r="BR199" s="149"/>
      <c r="BS199" s="149"/>
      <c r="BT199" s="149"/>
      <c r="BU199" s="149"/>
      <c r="BV199" s="149"/>
      <c r="BW199" s="149"/>
      <c r="BX199" s="149"/>
      <c r="BY199" s="149"/>
      <c r="BZ199" s="149"/>
      <c r="CA199" s="149"/>
      <c r="CB199" s="149"/>
      <c r="CC199" s="149"/>
      <c r="CD199" s="149"/>
      <c r="CE199" s="149"/>
      <c r="CF199" s="149"/>
      <c r="CG199" s="149"/>
      <c r="CH199" s="149"/>
      <c r="CI199" s="149"/>
      <c r="CJ199" s="149"/>
      <c r="CK199" s="149"/>
      <c r="CL199" s="149"/>
      <c r="CM199" s="149"/>
      <c r="CN199" s="149"/>
      <c r="CO199" s="149"/>
      <c r="CP199" s="149"/>
      <c r="CQ199" s="149"/>
      <c r="CR199" s="149"/>
      <c r="CS199" s="149"/>
      <c r="CT199" s="149"/>
      <c r="CU199" s="149"/>
      <c r="CV199" s="149"/>
      <c r="CW199" s="149"/>
      <c r="CX199" s="149"/>
      <c r="CY199" s="149"/>
      <c r="CZ199" s="149"/>
      <c r="DA199" s="149"/>
      <c r="DB199" s="149"/>
      <c r="DC199" s="149"/>
      <c r="DD199" s="149"/>
      <c r="DE199" s="149"/>
      <c r="DF199" s="149"/>
      <c r="DG199" s="149"/>
      <c r="DH199" s="149"/>
      <c r="DI199" s="149"/>
      <c r="DJ199" s="149"/>
      <c r="DK199" s="149"/>
      <c r="DL199" s="149"/>
      <c r="DM199" s="149"/>
      <c r="DN199" s="149"/>
      <c r="DO199" s="149"/>
      <c r="DP199" s="149"/>
      <c r="DQ199" s="149"/>
      <c r="DR199" s="149"/>
      <c r="DS199" s="149"/>
      <c r="DT199" s="149"/>
      <c r="DU199" s="149"/>
      <c r="DV199" s="149"/>
      <c r="DW199" s="149"/>
      <c r="DX199" s="149"/>
      <c r="DY199" s="149"/>
      <c r="DZ199" s="149"/>
      <c r="EA199" s="149"/>
      <c r="EB199" s="149"/>
      <c r="EC199" s="149"/>
      <c r="ED199" s="149"/>
      <c r="EE199" s="149"/>
      <c r="EF199" s="149"/>
      <c r="EG199" s="149"/>
      <c r="EH199" s="149"/>
      <c r="EI199" s="149"/>
      <c r="EJ199" s="149"/>
      <c r="EK199" s="149"/>
      <c r="EL199" s="149"/>
      <c r="EM199" s="149"/>
      <c r="EN199" s="149"/>
      <c r="EO199" s="149"/>
      <c r="EP199" s="149"/>
      <c r="EQ199" s="149"/>
      <c r="ER199" s="149"/>
      <c r="ES199" s="149"/>
      <c r="ET199" s="149"/>
      <c r="EU199" s="149"/>
      <c r="EV199" s="149"/>
      <c r="EW199" s="149"/>
      <c r="EX199" s="149"/>
      <c r="EY199" s="149"/>
      <c r="EZ199" s="149"/>
      <c r="FA199" s="149"/>
      <c r="FB199" s="149"/>
      <c r="FC199" s="149"/>
      <c r="FD199" s="149"/>
      <c r="FE199" s="149"/>
      <c r="FF199" s="149"/>
      <c r="FG199" s="149"/>
      <c r="FH199" s="149"/>
      <c r="FI199" s="149"/>
      <c r="FJ199" s="149"/>
      <c r="FK199" s="149"/>
      <c r="FL199" s="149"/>
      <c r="FM199" s="149"/>
      <c r="FN199" s="149"/>
      <c r="FO199" s="149"/>
      <c r="FP199" s="149"/>
      <c r="FQ199" s="149"/>
      <c r="FR199" s="149"/>
      <c r="FS199" s="149"/>
      <c r="FT199" s="149"/>
      <c r="FU199" s="149"/>
      <c r="FV199" s="149"/>
      <c r="FW199" s="149"/>
      <c r="FX199" s="149"/>
      <c r="FY199" s="149"/>
    </row>
    <row r="200" spans="1:181" s="115" customFormat="1" ht="15.75" thickBot="1" x14ac:dyDescent="0.3">
      <c r="A200" s="77" t="s">
        <v>4</v>
      </c>
      <c r="B200" s="164">
        <f>'2 уровень'!C313</f>
        <v>0</v>
      </c>
      <c r="C200" s="164">
        <f>'2 уровень'!D313</f>
        <v>0</v>
      </c>
      <c r="D200" s="282">
        <f>'2 уровень'!E313</f>
        <v>0</v>
      </c>
      <c r="E200" s="165">
        <f>'2 уровень'!F313</f>
        <v>0</v>
      </c>
      <c r="F200" s="324">
        <f>'2 уровень'!G313</f>
        <v>35707.944605999997</v>
      </c>
      <c r="G200" s="324">
        <f>'2 уровень'!H313</f>
        <v>20829.64</v>
      </c>
      <c r="H200" s="323">
        <f>'2 уровень'!I313</f>
        <v>20469.387319999998</v>
      </c>
      <c r="I200" s="323">
        <f>'2 уровень'!J313</f>
        <v>-360.25268000000142</v>
      </c>
      <c r="J200" s="323">
        <f>'2 уровень'!K313</f>
        <v>-43.017080000000007</v>
      </c>
      <c r="K200" s="323">
        <f>'2 уровень'!L313</f>
        <v>20426.37024</v>
      </c>
      <c r="L200" s="324">
        <f>'2 уровень'!M313</f>
        <v>98.270480526787779</v>
      </c>
      <c r="M200" s="149"/>
      <c r="N200" s="149"/>
      <c r="O200" s="149"/>
      <c r="P200" s="149"/>
      <c r="Q200" s="149"/>
      <c r="R200" s="149"/>
      <c r="S200" s="149"/>
      <c r="T200" s="149"/>
      <c r="U200" s="149"/>
      <c r="V200" s="149"/>
      <c r="W200" s="149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/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  <c r="BI200" s="149"/>
      <c r="BJ200" s="149"/>
      <c r="BK200" s="149"/>
      <c r="BL200" s="149"/>
      <c r="BM200" s="149"/>
      <c r="BN200" s="149"/>
      <c r="BO200" s="149"/>
      <c r="BP200" s="149"/>
      <c r="BQ200" s="149"/>
      <c r="BR200" s="149"/>
      <c r="BS200" s="149"/>
      <c r="BT200" s="149"/>
      <c r="BU200" s="149"/>
      <c r="BV200" s="149"/>
      <c r="BW200" s="149"/>
      <c r="BX200" s="149"/>
      <c r="BY200" s="149"/>
      <c r="BZ200" s="149"/>
      <c r="CA200" s="149"/>
      <c r="CB200" s="149"/>
      <c r="CC200" s="149"/>
      <c r="CD200" s="149"/>
      <c r="CE200" s="149"/>
      <c r="CF200" s="149"/>
      <c r="CG200" s="149"/>
      <c r="CH200" s="149"/>
      <c r="CI200" s="149"/>
      <c r="CJ200" s="149"/>
      <c r="CK200" s="149"/>
      <c r="CL200" s="149"/>
      <c r="CM200" s="149"/>
      <c r="CN200" s="149"/>
      <c r="CO200" s="149"/>
      <c r="CP200" s="149"/>
      <c r="CQ200" s="149"/>
      <c r="CR200" s="149"/>
      <c r="CS200" s="149"/>
      <c r="CT200" s="149"/>
      <c r="CU200" s="149"/>
      <c r="CV200" s="149"/>
      <c r="CW200" s="149"/>
      <c r="CX200" s="149"/>
      <c r="CY200" s="149"/>
      <c r="CZ200" s="149"/>
      <c r="DA200" s="149"/>
      <c r="DB200" s="149"/>
      <c r="DC200" s="149"/>
      <c r="DD200" s="149"/>
      <c r="DE200" s="149"/>
      <c r="DF200" s="149"/>
      <c r="DG200" s="149"/>
      <c r="DH200" s="149"/>
      <c r="DI200" s="149"/>
      <c r="DJ200" s="149"/>
      <c r="DK200" s="149"/>
      <c r="DL200" s="149"/>
      <c r="DM200" s="149"/>
      <c r="DN200" s="149"/>
      <c r="DO200" s="149"/>
      <c r="DP200" s="149"/>
      <c r="DQ200" s="149"/>
      <c r="DR200" s="149"/>
      <c r="DS200" s="149"/>
      <c r="DT200" s="149"/>
      <c r="DU200" s="149"/>
      <c r="DV200" s="149"/>
      <c r="DW200" s="149"/>
      <c r="DX200" s="149"/>
      <c r="DY200" s="149"/>
      <c r="DZ200" s="149"/>
      <c r="EA200" s="149"/>
      <c r="EB200" s="149"/>
      <c r="EC200" s="149"/>
      <c r="ED200" s="149"/>
      <c r="EE200" s="149"/>
      <c r="EF200" s="149"/>
      <c r="EG200" s="149"/>
      <c r="EH200" s="149"/>
      <c r="EI200" s="149"/>
      <c r="EJ200" s="149"/>
      <c r="EK200" s="149"/>
      <c r="EL200" s="149"/>
      <c r="EM200" s="149"/>
      <c r="EN200" s="149"/>
      <c r="EO200" s="149"/>
      <c r="EP200" s="149"/>
      <c r="EQ200" s="149"/>
      <c r="ER200" s="149"/>
      <c r="ES200" s="149"/>
      <c r="ET200" s="149"/>
      <c r="EU200" s="149"/>
      <c r="EV200" s="149"/>
      <c r="EW200" s="149"/>
      <c r="EX200" s="149"/>
      <c r="EY200" s="149"/>
      <c r="EZ200" s="149"/>
      <c r="FA200" s="149"/>
      <c r="FB200" s="149"/>
      <c r="FC200" s="149"/>
      <c r="FD200" s="149"/>
      <c r="FE200" s="149"/>
      <c r="FF200" s="149"/>
      <c r="FG200" s="149"/>
      <c r="FH200" s="149"/>
      <c r="FI200" s="149"/>
      <c r="FJ200" s="149"/>
      <c r="FK200" s="149"/>
      <c r="FL200" s="149"/>
      <c r="FM200" s="149"/>
      <c r="FN200" s="149"/>
      <c r="FO200" s="149"/>
      <c r="FP200" s="149"/>
      <c r="FQ200" s="149"/>
      <c r="FR200" s="149"/>
      <c r="FS200" s="149"/>
      <c r="FT200" s="149"/>
      <c r="FU200" s="149"/>
      <c r="FV200" s="149"/>
      <c r="FW200" s="149"/>
      <c r="FX200" s="149"/>
      <c r="FY200" s="149"/>
    </row>
    <row r="201" spans="1:181" ht="15" customHeight="1" x14ac:dyDescent="0.25">
      <c r="A201" s="67" t="s">
        <v>30</v>
      </c>
      <c r="B201" s="68"/>
      <c r="C201" s="68"/>
      <c r="D201" s="68"/>
      <c r="E201" s="109"/>
      <c r="F201" s="321"/>
      <c r="G201" s="321"/>
      <c r="H201" s="321"/>
      <c r="I201" s="321"/>
      <c r="J201" s="321"/>
      <c r="K201" s="321"/>
      <c r="L201" s="321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</row>
    <row r="202" spans="1:181" ht="30" x14ac:dyDescent="0.25">
      <c r="A202" s="229" t="s">
        <v>120</v>
      </c>
      <c r="B202" s="227">
        <f>'2 уровень'!C328</f>
        <v>510</v>
      </c>
      <c r="C202" s="227">
        <f>'2 уровень'!D328</f>
        <v>298</v>
      </c>
      <c r="D202" s="227">
        <f>'2 уровень'!E328</f>
        <v>123</v>
      </c>
      <c r="E202" s="228">
        <f>'2 уровень'!F328</f>
        <v>41.275167785234899</v>
      </c>
      <c r="F202" s="322">
        <f>'2 уровень'!G328</f>
        <v>1021.2115799999999</v>
      </c>
      <c r="G202" s="322">
        <f>'2 уровень'!H328</f>
        <v>595.70999999999992</v>
      </c>
      <c r="H202" s="322">
        <f>'2 уровень'!I328</f>
        <v>209.91603999999998</v>
      </c>
      <c r="I202" s="322">
        <f>'2 уровень'!J328</f>
        <v>-385.79395999999997</v>
      </c>
      <c r="J202" s="322">
        <f>'2 уровень'!K328</f>
        <v>-21.861330000000002</v>
      </c>
      <c r="K202" s="322">
        <f>'2 уровень'!L328</f>
        <v>188.05470999999997</v>
      </c>
      <c r="L202" s="322">
        <f>'2 уровень'!M328</f>
        <v>35.237958066844605</v>
      </c>
    </row>
    <row r="203" spans="1:181" ht="30" x14ac:dyDescent="0.25">
      <c r="A203" s="78" t="s">
        <v>79</v>
      </c>
      <c r="B203" s="152">
        <f>'2 уровень'!C329</f>
        <v>369</v>
      </c>
      <c r="C203" s="152">
        <f>'2 уровень'!D329</f>
        <v>215</v>
      </c>
      <c r="D203" s="34">
        <f>'2 уровень'!E329</f>
        <v>123</v>
      </c>
      <c r="E203" s="153">
        <f>'2 уровень'!F329</f>
        <v>57.20930232558139</v>
      </c>
      <c r="F203" s="324">
        <f>'2 уровень'!G329</f>
        <v>579.86874</v>
      </c>
      <c r="G203" s="324">
        <f>'2 уровень'!H329</f>
        <v>338.26</v>
      </c>
      <c r="H203" s="323">
        <f>'2 уровень'!I329</f>
        <v>209.91603999999998</v>
      </c>
      <c r="I203" s="323">
        <f>'2 уровень'!J329</f>
        <v>-128.34396000000001</v>
      </c>
      <c r="J203" s="323">
        <f>'2 уровень'!K329</f>
        <v>-2.17509</v>
      </c>
      <c r="K203" s="323">
        <f>'2 уровень'!L329</f>
        <v>207.74094999999997</v>
      </c>
      <c r="L203" s="324">
        <f>'2 уровень'!M329</f>
        <v>62.057600662212501</v>
      </c>
    </row>
    <row r="204" spans="1:181" ht="30" x14ac:dyDescent="0.25">
      <c r="A204" s="78" t="s">
        <v>80</v>
      </c>
      <c r="B204" s="152">
        <f>'2 уровень'!C330</f>
        <v>102</v>
      </c>
      <c r="C204" s="152">
        <f>'2 уровень'!D330</f>
        <v>60</v>
      </c>
      <c r="D204" s="34">
        <f>'2 уровень'!E330</f>
        <v>0</v>
      </c>
      <c r="E204" s="153">
        <f>'2 уровень'!F330</f>
        <v>0</v>
      </c>
      <c r="F204" s="324">
        <f>'2 уровень'!G330</f>
        <v>185.42171999999999</v>
      </c>
      <c r="G204" s="324">
        <f>'2 уровень'!H330</f>
        <v>108.16</v>
      </c>
      <c r="H204" s="323">
        <f>'2 уровень'!I330</f>
        <v>0</v>
      </c>
      <c r="I204" s="323">
        <f>'2 уровень'!J330</f>
        <v>-108.16</v>
      </c>
      <c r="J204" s="323">
        <f>'2 уровень'!K330</f>
        <v>-19.686240000000002</v>
      </c>
      <c r="K204" s="323">
        <f>'2 уровень'!L330</f>
        <v>-19.686240000000002</v>
      </c>
      <c r="L204" s="324">
        <f>'2 уровень'!M330</f>
        <v>0</v>
      </c>
    </row>
    <row r="205" spans="1:181" ht="30" x14ac:dyDescent="0.25">
      <c r="A205" s="78" t="s">
        <v>110</v>
      </c>
      <c r="B205" s="152">
        <f>'2 уровень'!C331</f>
        <v>0</v>
      </c>
      <c r="C205" s="152">
        <f>'2 уровень'!D331</f>
        <v>0</v>
      </c>
      <c r="D205" s="34">
        <f>'2 уровень'!E331</f>
        <v>0</v>
      </c>
      <c r="E205" s="153">
        <f>'2 уровень'!F331</f>
        <v>0</v>
      </c>
      <c r="F205" s="324">
        <f>'2 уровень'!G331</f>
        <v>0</v>
      </c>
      <c r="G205" s="324">
        <f>'2 уровень'!H331</f>
        <v>0</v>
      </c>
      <c r="H205" s="323">
        <f>'2 уровень'!I331</f>
        <v>0</v>
      </c>
      <c r="I205" s="323">
        <f>'2 уровень'!J331</f>
        <v>0</v>
      </c>
      <c r="J205" s="323">
        <f>'2 уровень'!K331</f>
        <v>0</v>
      </c>
      <c r="K205" s="323">
        <f>'2 уровень'!L331</f>
        <v>0</v>
      </c>
      <c r="L205" s="324">
        <f>'2 уровень'!M331</f>
        <v>0</v>
      </c>
    </row>
    <row r="206" spans="1:181" ht="30" x14ac:dyDescent="0.25">
      <c r="A206" s="78" t="s">
        <v>111</v>
      </c>
      <c r="B206" s="152">
        <f>'2 уровень'!C332</f>
        <v>39</v>
      </c>
      <c r="C206" s="152">
        <f>'2 уровень'!D332</f>
        <v>23</v>
      </c>
      <c r="D206" s="34">
        <f>'2 уровень'!E332</f>
        <v>0</v>
      </c>
      <c r="E206" s="153">
        <f>'2 уровень'!F332</f>
        <v>0</v>
      </c>
      <c r="F206" s="324">
        <f>'2 уровень'!G332</f>
        <v>255.92112</v>
      </c>
      <c r="G206" s="324">
        <f>'2 уровень'!H332</f>
        <v>149.29</v>
      </c>
      <c r="H206" s="323">
        <f>'2 уровень'!I332</f>
        <v>0</v>
      </c>
      <c r="I206" s="323">
        <f>'2 уровень'!J332</f>
        <v>-149.29</v>
      </c>
      <c r="J206" s="323">
        <f>'2 уровень'!K332</f>
        <v>0</v>
      </c>
      <c r="K206" s="323">
        <f>'2 уровень'!L332</f>
        <v>0</v>
      </c>
      <c r="L206" s="324">
        <f>'2 уровень'!M332</f>
        <v>0</v>
      </c>
    </row>
    <row r="207" spans="1:181" ht="30" x14ac:dyDescent="0.25">
      <c r="A207" s="229" t="s">
        <v>112</v>
      </c>
      <c r="B207" s="227">
        <f>'2 уровень'!C333</f>
        <v>789</v>
      </c>
      <c r="C207" s="227">
        <f>'2 уровень'!D333</f>
        <v>460</v>
      </c>
      <c r="D207" s="227">
        <f>'2 уровень'!E333</f>
        <v>71</v>
      </c>
      <c r="E207" s="228">
        <f>'2 уровень'!F333</f>
        <v>15.434782608695652</v>
      </c>
      <c r="F207" s="322">
        <f>'2 уровень'!G333</f>
        <v>1602.25</v>
      </c>
      <c r="G207" s="322">
        <f>'2 уровень'!H333</f>
        <v>934.64</v>
      </c>
      <c r="H207" s="322">
        <f>'2 уровень'!I333</f>
        <v>141.06083999999998</v>
      </c>
      <c r="I207" s="322">
        <f>'2 уровень'!J333</f>
        <v>-793.57916</v>
      </c>
      <c r="J207" s="322">
        <f>'2 уровень'!K333</f>
        <v>-18.673580000000001</v>
      </c>
      <c r="K207" s="322">
        <f>'2 уровень'!L333</f>
        <v>122.38725999999998</v>
      </c>
      <c r="L207" s="322">
        <f>'2 уровень'!M333</f>
        <v>15.092531883933919</v>
      </c>
    </row>
    <row r="208" spans="1:181" ht="30" x14ac:dyDescent="0.25">
      <c r="A208" s="78" t="s">
        <v>108</v>
      </c>
      <c r="B208" s="152">
        <f>'2 уровень'!C334</f>
        <v>314</v>
      </c>
      <c r="C208" s="152">
        <f>'2 уровень'!D334</f>
        <v>183</v>
      </c>
      <c r="D208" s="34">
        <f>'2 уровень'!E334</f>
        <v>70</v>
      </c>
      <c r="E208" s="153">
        <f>'2 уровень'!F334</f>
        <v>38.251366120218577</v>
      </c>
      <c r="F208" s="324">
        <f>'2 уровень'!G334</f>
        <v>332.91849999999999</v>
      </c>
      <c r="G208" s="324">
        <f>'2 уровень'!H334</f>
        <v>194.2</v>
      </c>
      <c r="H208" s="323">
        <f>'2 уровень'!I334</f>
        <v>140.14573999999999</v>
      </c>
      <c r="I208" s="323">
        <f>'2 уровень'!J334</f>
        <v>-54.054259999999999</v>
      </c>
      <c r="J208" s="323">
        <f>'2 уровень'!K334</f>
        <v>0</v>
      </c>
      <c r="K208" s="323">
        <f>'2 уровень'!L334</f>
        <v>140.14573999999999</v>
      </c>
      <c r="L208" s="324">
        <f>'2 уровень'!M334</f>
        <v>72.165674562306904</v>
      </c>
    </row>
    <row r="209" spans="1:181" ht="60" x14ac:dyDescent="0.25">
      <c r="A209" s="78" t="s">
        <v>81</v>
      </c>
      <c r="B209" s="152">
        <f>'2 уровень'!C335</f>
        <v>425</v>
      </c>
      <c r="C209" s="152">
        <f>'2 уровень'!D335</f>
        <v>248</v>
      </c>
      <c r="D209" s="34">
        <f>'2 уровень'!E335</f>
        <v>0</v>
      </c>
      <c r="E209" s="153">
        <f>'2 уровень'!F335</f>
        <v>0</v>
      </c>
      <c r="F209" s="324">
        <f>'2 уровень'!G335</f>
        <v>1215.9504999999999</v>
      </c>
      <c r="G209" s="324">
        <f>'2 уровень'!H335</f>
        <v>709.3</v>
      </c>
      <c r="H209" s="323">
        <f>'2 уровень'!I335</f>
        <v>0</v>
      </c>
      <c r="I209" s="323">
        <f>'2 уровень'!J335</f>
        <v>-709.3</v>
      </c>
      <c r="J209" s="323">
        <f>'2 уровень'!K335</f>
        <v>-18.673580000000001</v>
      </c>
      <c r="K209" s="323">
        <f>'2 уровень'!L335</f>
        <v>-18.673580000000001</v>
      </c>
      <c r="L209" s="324">
        <f>'2 уровень'!M335</f>
        <v>0</v>
      </c>
    </row>
    <row r="210" spans="1:181" ht="45" x14ac:dyDescent="0.25">
      <c r="A210" s="78" t="s">
        <v>109</v>
      </c>
      <c r="B210" s="152">
        <f>'2 уровень'!C336</f>
        <v>50</v>
      </c>
      <c r="C210" s="152">
        <f>'2 уровень'!D336</f>
        <v>29</v>
      </c>
      <c r="D210" s="34">
        <f>'2 уровень'!E336</f>
        <v>1</v>
      </c>
      <c r="E210" s="153">
        <f>'2 уровень'!F336</f>
        <v>3.4482758620689653</v>
      </c>
      <c r="F210" s="324">
        <f>'2 уровень'!G336</f>
        <v>53.380999999999993</v>
      </c>
      <c r="G210" s="324">
        <f>'2 уровень'!H336</f>
        <v>31.14</v>
      </c>
      <c r="H210" s="323">
        <f>'2 уровень'!I336</f>
        <v>0.91510000000000002</v>
      </c>
      <c r="I210" s="323">
        <f>'2 уровень'!J336</f>
        <v>-30.224900000000002</v>
      </c>
      <c r="J210" s="323">
        <f>'2 уровень'!K336</f>
        <v>0</v>
      </c>
      <c r="K210" s="323">
        <f>'2 уровень'!L336</f>
        <v>0.91510000000000002</v>
      </c>
      <c r="L210" s="324">
        <f>'2 уровень'!M336</f>
        <v>2.9386640976236351</v>
      </c>
    </row>
    <row r="211" spans="1:181" ht="30" x14ac:dyDescent="0.25">
      <c r="A211" s="78" t="s">
        <v>123</v>
      </c>
      <c r="B211" s="152">
        <f>'2 уровень'!C337</f>
        <v>840</v>
      </c>
      <c r="C211" s="152">
        <f>'2 уровень'!D337</f>
        <v>490</v>
      </c>
      <c r="D211" s="34">
        <f>'2 уровень'!E337</f>
        <v>763</v>
      </c>
      <c r="E211" s="153">
        <f>'2 уровень'!F337</f>
        <v>155.71428571428572</v>
      </c>
      <c r="F211" s="324">
        <f>'2 уровень'!G337</f>
        <v>817.50480000000005</v>
      </c>
      <c r="G211" s="324">
        <f>'2 уровень'!H337</f>
        <v>476.88</v>
      </c>
      <c r="H211" s="323">
        <f>'2 уровень'!I337</f>
        <v>742.56686000000002</v>
      </c>
      <c r="I211" s="323">
        <f>'2 уровень'!J337</f>
        <v>265.68686000000002</v>
      </c>
      <c r="J211" s="323">
        <f>'2 уровень'!K337</f>
        <v>-9.731999999999999E-2</v>
      </c>
      <c r="K211" s="323">
        <f>'2 уровень'!L337</f>
        <v>742.46954000000005</v>
      </c>
      <c r="L211" s="324">
        <f>'2 уровень'!M337</f>
        <v>155.71356735447074</v>
      </c>
    </row>
    <row r="212" spans="1:181" ht="15.75" thickBot="1" x14ac:dyDescent="0.3">
      <c r="A212" s="77" t="s">
        <v>4</v>
      </c>
      <c r="B212" s="152">
        <f>'2 уровень'!C338</f>
        <v>0</v>
      </c>
      <c r="C212" s="152">
        <f>'2 уровень'!D338</f>
        <v>0</v>
      </c>
      <c r="D212" s="34">
        <f>'2 уровень'!E338</f>
        <v>0</v>
      </c>
      <c r="E212" s="153">
        <f>'2 уровень'!F338</f>
        <v>0</v>
      </c>
      <c r="F212" s="324">
        <f>'2 уровень'!G338</f>
        <v>3440.9663800000003</v>
      </c>
      <c r="G212" s="324">
        <f>'2 уровень'!H338</f>
        <v>2007.23</v>
      </c>
      <c r="H212" s="323">
        <f>'2 уровень'!I338</f>
        <v>1093.5437400000001</v>
      </c>
      <c r="I212" s="323">
        <f>'2 уровень'!J338</f>
        <v>-913.68625999999995</v>
      </c>
      <c r="J212" s="323">
        <f>'2 уровень'!K338</f>
        <v>-40.632230000000007</v>
      </c>
      <c r="K212" s="323">
        <f>'2 уровень'!L338</f>
        <v>1052.9115099999999</v>
      </c>
      <c r="L212" s="324">
        <f>'2 уровень'!M338</f>
        <v>54.480240929041521</v>
      </c>
    </row>
    <row r="213" spans="1:181" s="36" customFormat="1" ht="15" customHeight="1" x14ac:dyDescent="0.2">
      <c r="A213" s="69" t="s">
        <v>31</v>
      </c>
      <c r="B213" s="70"/>
      <c r="C213" s="70"/>
      <c r="D213" s="70"/>
      <c r="E213" s="111"/>
      <c r="F213" s="340"/>
      <c r="G213" s="340"/>
      <c r="H213" s="340"/>
      <c r="I213" s="340"/>
      <c r="J213" s="340"/>
      <c r="K213" s="340"/>
      <c r="L213" s="340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</row>
    <row r="214" spans="1:181" ht="30" x14ac:dyDescent="0.25">
      <c r="A214" s="229" t="s">
        <v>120</v>
      </c>
      <c r="B214" s="227">
        <f>'1 уровень'!D377</f>
        <v>18201</v>
      </c>
      <c r="C214" s="227">
        <f>'1 уровень'!E377</f>
        <v>10618</v>
      </c>
      <c r="D214" s="227">
        <f>'1 уровень'!F377</f>
        <v>12202</v>
      </c>
      <c r="E214" s="228">
        <f>'1 уровень'!G377</f>
        <v>114.91806366547372</v>
      </c>
      <c r="F214" s="322">
        <f>'1 уровень'!H377</f>
        <v>27338.563959999999</v>
      </c>
      <c r="G214" s="322">
        <f>'1 уровень'!I377</f>
        <v>15947.48</v>
      </c>
      <c r="H214" s="322">
        <f>'1 уровень'!J377</f>
        <v>19611.838640000002</v>
      </c>
      <c r="I214" s="322">
        <f>'1 уровень'!K377</f>
        <v>3664.358639999999</v>
      </c>
      <c r="J214" s="322">
        <f>'1 уровень'!L377</f>
        <v>-113.0331</v>
      </c>
      <c r="K214" s="322">
        <f>'1 уровень'!M377</f>
        <v>19498.805540000001</v>
      </c>
      <c r="L214" s="322">
        <f>'1 уровень'!N377</f>
        <v>122.97766568761963</v>
      </c>
    </row>
    <row r="215" spans="1:181" ht="30" x14ac:dyDescent="0.25">
      <c r="A215" s="78" t="s">
        <v>79</v>
      </c>
      <c r="B215" s="34">
        <f>'1 уровень'!D378</f>
        <v>13797</v>
      </c>
      <c r="C215" s="34">
        <f>'1 уровень'!E378</f>
        <v>8049</v>
      </c>
      <c r="D215" s="34">
        <f>'1 уровень'!F378</f>
        <v>9154</v>
      </c>
      <c r="E215" s="106">
        <f>'1 уровень'!G378</f>
        <v>113.7284134675115</v>
      </c>
      <c r="F215" s="323">
        <f>'1 уровень'!H378</f>
        <v>19284.559000000001</v>
      </c>
      <c r="G215" s="323">
        <f>'1 уровень'!I378</f>
        <v>11249.32</v>
      </c>
      <c r="H215" s="323">
        <f>'1 уровень'!J378</f>
        <v>13593.895779999999</v>
      </c>
      <c r="I215" s="323">
        <f>'1 уровень'!K378</f>
        <v>2344.5757799999992</v>
      </c>
      <c r="J215" s="323">
        <f>'1 уровень'!L378</f>
        <v>-78.986080000000001</v>
      </c>
      <c r="K215" s="323">
        <f>'1 уровень'!M378</f>
        <v>13514.9097</v>
      </c>
      <c r="L215" s="323">
        <f>'1 уровень'!N378</f>
        <v>120.84193337908424</v>
      </c>
    </row>
    <row r="216" spans="1:181" ht="30" x14ac:dyDescent="0.25">
      <c r="A216" s="78" t="s">
        <v>80</v>
      </c>
      <c r="B216" s="34">
        <f>'1 уровень'!D379</f>
        <v>4059</v>
      </c>
      <c r="C216" s="34">
        <f>'1 уровень'!E379</f>
        <v>2367</v>
      </c>
      <c r="D216" s="34">
        <f>'1 уровень'!F379</f>
        <v>2705</v>
      </c>
      <c r="E216" s="106">
        <f>'1 уровень'!G379</f>
        <v>114.27967891846218</v>
      </c>
      <c r="F216" s="323">
        <f>'1 уровень'!H379</f>
        <v>6167.4069599999993</v>
      </c>
      <c r="G216" s="323">
        <f>'1 уровень'!I379</f>
        <v>3597.65</v>
      </c>
      <c r="H216" s="323">
        <f>'1 уровень'!J379</f>
        <v>4125.8764599999995</v>
      </c>
      <c r="I216" s="323">
        <f>'1 уровень'!K379</f>
        <v>528.22645999999952</v>
      </c>
      <c r="J216" s="323">
        <f>'1 уровень'!L379</f>
        <v>-12.17342</v>
      </c>
      <c r="K216" s="323">
        <f>'1 уровень'!M379</f>
        <v>4113.7030399999994</v>
      </c>
      <c r="L216" s="323">
        <f>'1 уровень'!N379</f>
        <v>114.68254165913858</v>
      </c>
    </row>
    <row r="217" spans="1:181" ht="30" x14ac:dyDescent="0.25">
      <c r="A217" s="78" t="s">
        <v>110</v>
      </c>
      <c r="B217" s="34">
        <f>'1 уровень'!D380</f>
        <v>68</v>
      </c>
      <c r="C217" s="34">
        <f>'1 уровень'!E380</f>
        <v>40</v>
      </c>
      <c r="D217" s="34">
        <f>'1 уровень'!F380</f>
        <v>62</v>
      </c>
      <c r="E217" s="106">
        <f>'1 уровень'!G380</f>
        <v>155</v>
      </c>
      <c r="F217" s="323">
        <f>'1 уровень'!H380</f>
        <v>371.85119999999995</v>
      </c>
      <c r="G217" s="323">
        <f>'1 уровень'!I380</f>
        <v>216.91</v>
      </c>
      <c r="H217" s="323">
        <f>'1 уровень'!J380</f>
        <v>339.04079999999999</v>
      </c>
      <c r="I217" s="323">
        <f>'1 уровень'!K380</f>
        <v>122.13079999999999</v>
      </c>
      <c r="J217" s="323">
        <f>'1 уровень'!L380</f>
        <v>0</v>
      </c>
      <c r="K217" s="323">
        <f>'1 уровень'!M380</f>
        <v>339.04079999999999</v>
      </c>
      <c r="L217" s="323">
        <f>'1 уровень'!N380</f>
        <v>156.30482688672723</v>
      </c>
    </row>
    <row r="218" spans="1:181" ht="30" x14ac:dyDescent="0.25">
      <c r="A218" s="78" t="s">
        <v>111</v>
      </c>
      <c r="B218" s="34">
        <f>'1 уровень'!D381</f>
        <v>277</v>
      </c>
      <c r="C218" s="34">
        <f>'1 уровень'!E381</f>
        <v>162</v>
      </c>
      <c r="D218" s="34">
        <f>'1 уровень'!F381</f>
        <v>281</v>
      </c>
      <c r="E218" s="106">
        <f>'1 уровень'!G381</f>
        <v>173.45679012345678</v>
      </c>
      <c r="F218" s="323">
        <f>'1 уровень'!H381</f>
        <v>1514.7468000000001</v>
      </c>
      <c r="G218" s="323">
        <f>'1 уровень'!I381</f>
        <v>883.6</v>
      </c>
      <c r="H218" s="323">
        <f>'1 уровень'!J381</f>
        <v>1553.0256000000002</v>
      </c>
      <c r="I218" s="323">
        <f>'1 уровень'!K381</f>
        <v>669.42560000000003</v>
      </c>
      <c r="J218" s="323">
        <f>'1 уровень'!L381</f>
        <v>-21.8736</v>
      </c>
      <c r="K218" s="323">
        <f>'1 уровень'!M381</f>
        <v>1531.152</v>
      </c>
      <c r="L218" s="323">
        <f>'1 уровень'!N381</f>
        <v>175.7611588954278</v>
      </c>
    </row>
    <row r="219" spans="1:181" ht="30" x14ac:dyDescent="0.25">
      <c r="A219" s="229" t="s">
        <v>112</v>
      </c>
      <c r="B219" s="227">
        <f>'1 уровень'!D382</f>
        <v>35321</v>
      </c>
      <c r="C219" s="227">
        <f>'1 уровень'!E382</f>
        <v>20604</v>
      </c>
      <c r="D219" s="227">
        <f>'1 уровень'!F382</f>
        <v>16339</v>
      </c>
      <c r="E219" s="228">
        <f>'1 уровень'!G382</f>
        <v>79.300135895942532</v>
      </c>
      <c r="F219" s="322">
        <f>'1 уровень'!H382</f>
        <v>51832.479550000004</v>
      </c>
      <c r="G219" s="322">
        <f>'1 уровень'!I382</f>
        <v>30235.61</v>
      </c>
      <c r="H219" s="322">
        <f>'1 уровень'!J382</f>
        <v>28882.331010000002</v>
      </c>
      <c r="I219" s="322">
        <f>'1 уровень'!K382</f>
        <v>-1353.2789899999989</v>
      </c>
      <c r="J219" s="322">
        <f>'1 уровень'!L382</f>
        <v>-37.634349999999998</v>
      </c>
      <c r="K219" s="322">
        <f>'1 уровень'!M382</f>
        <v>28844.696660000001</v>
      </c>
      <c r="L219" s="322">
        <f>'1 уровень'!N382</f>
        <v>95.524221307259879</v>
      </c>
    </row>
    <row r="220" spans="1:181" ht="30" x14ac:dyDescent="0.25">
      <c r="A220" s="78" t="s">
        <v>108</v>
      </c>
      <c r="B220" s="34">
        <f>'1 уровень'!D383</f>
        <v>10871</v>
      </c>
      <c r="C220" s="34">
        <f>'1 уровень'!E383</f>
        <v>6342</v>
      </c>
      <c r="D220" s="34">
        <f>'1 уровень'!F383</f>
        <v>2874</v>
      </c>
      <c r="E220" s="106">
        <f>'1 уровень'!G383</f>
        <v>45.316934720908229</v>
      </c>
      <c r="F220" s="323">
        <f>'1 уровень'!H383</f>
        <v>9655.0720499999989</v>
      </c>
      <c r="G220" s="323">
        <f>'1 уровень'!I383</f>
        <v>5632.13</v>
      </c>
      <c r="H220" s="323">
        <f>'1 уровень'!J383</f>
        <v>4103.9543899999999</v>
      </c>
      <c r="I220" s="323">
        <f>'1 уровень'!K383</f>
        <v>-1528.1756100000002</v>
      </c>
      <c r="J220" s="323">
        <f>'1 уровень'!L383</f>
        <v>-17.423999999999999</v>
      </c>
      <c r="K220" s="323">
        <f>'1 уровень'!M383</f>
        <v>4086.5303899999999</v>
      </c>
      <c r="L220" s="323">
        <f>'1 уровень'!N383</f>
        <v>72.866826404930279</v>
      </c>
    </row>
    <row r="221" spans="1:181" ht="60" x14ac:dyDescent="0.25">
      <c r="A221" s="78" t="s">
        <v>81</v>
      </c>
      <c r="B221" s="34">
        <f>'1 уровень'!D384</f>
        <v>15500</v>
      </c>
      <c r="C221" s="34">
        <f>'1 уровень'!E384</f>
        <v>9041</v>
      </c>
      <c r="D221" s="34">
        <f>'1 уровень'!F384</f>
        <v>8848</v>
      </c>
      <c r="E221" s="106">
        <f>'1 уровень'!G384</f>
        <v>97.865280389337457</v>
      </c>
      <c r="F221" s="323">
        <f>'1 уровень'!H384</f>
        <v>34166.710000000006</v>
      </c>
      <c r="G221" s="323">
        <f>'1 уровень'!I384</f>
        <v>19930.580000000002</v>
      </c>
      <c r="H221" s="323">
        <f>'1 уровень'!J384</f>
        <v>20711.82172</v>
      </c>
      <c r="I221" s="323">
        <f>'1 уровень'!K384</f>
        <v>781.2417200000009</v>
      </c>
      <c r="J221" s="323">
        <f>'1 уровень'!L384</f>
        <v>-20.210349999999998</v>
      </c>
      <c r="K221" s="323">
        <f>'1 уровень'!M384</f>
        <v>20691.611369999999</v>
      </c>
      <c r="L221" s="323">
        <f>'1 уровень'!N384</f>
        <v>103.91981427534974</v>
      </c>
    </row>
    <row r="222" spans="1:181" ht="45" x14ac:dyDescent="0.25">
      <c r="A222" s="78" t="s">
        <v>109</v>
      </c>
      <c r="B222" s="34">
        <f>'1 уровень'!D385</f>
        <v>8950</v>
      </c>
      <c r="C222" s="34">
        <f>'1 уровень'!E385</f>
        <v>5221</v>
      </c>
      <c r="D222" s="34">
        <f>'1 уровень'!F385</f>
        <v>4617</v>
      </c>
      <c r="E222" s="106">
        <f>'1 уровень'!G385</f>
        <v>88.431334993296304</v>
      </c>
      <c r="F222" s="323">
        <f>'1 уровень'!H385</f>
        <v>8010.6975000000002</v>
      </c>
      <c r="G222" s="323">
        <f>'1 уровень'!I385</f>
        <v>4672.8999999999996</v>
      </c>
      <c r="H222" s="323">
        <f>'1 уровень'!J385</f>
        <v>4066.5549000000001</v>
      </c>
      <c r="I222" s="323">
        <f>'1 уровень'!K385</f>
        <v>-606.34509999999966</v>
      </c>
      <c r="J222" s="323">
        <f>'1 уровень'!L385</f>
        <v>0</v>
      </c>
      <c r="K222" s="323">
        <f>'1 уровень'!M385</f>
        <v>4066.5549000000001</v>
      </c>
      <c r="L222" s="323">
        <f>'1 уровень'!N385</f>
        <v>87.024222645466423</v>
      </c>
    </row>
    <row r="223" spans="1:181" ht="30" x14ac:dyDescent="0.25">
      <c r="A223" s="170" t="s">
        <v>123</v>
      </c>
      <c r="B223" s="34">
        <f>'1 уровень'!D386</f>
        <v>38000</v>
      </c>
      <c r="C223" s="34">
        <f>'1 уровень'!E386</f>
        <v>22167</v>
      </c>
      <c r="D223" s="34">
        <f>'1 уровень'!F386</f>
        <v>22088</v>
      </c>
      <c r="E223" s="106">
        <f>'1 уровень'!G386</f>
        <v>99.643614381738615</v>
      </c>
      <c r="F223" s="323">
        <f>'1 уровень'!H386</f>
        <v>30818.76</v>
      </c>
      <c r="G223" s="323">
        <f>'1 уровень'!I386</f>
        <v>17977.61</v>
      </c>
      <c r="H223" s="323">
        <f>'1 уровень'!J386</f>
        <v>17922.73098</v>
      </c>
      <c r="I223" s="323">
        <f>'1 уровень'!K386</f>
        <v>-54.879020000002129</v>
      </c>
      <c r="J223" s="323">
        <f>'1 уровень'!L386</f>
        <v>-13.402970000000002</v>
      </c>
      <c r="K223" s="323">
        <f>'1 уровень'!M386</f>
        <v>17909.328009999997</v>
      </c>
      <c r="L223" s="323">
        <f>'1 уровень'!N386</f>
        <v>99.694736842105257</v>
      </c>
    </row>
    <row r="224" spans="1:181" ht="15.75" thickBot="1" x14ac:dyDescent="0.3">
      <c r="A224" s="257" t="s">
        <v>105</v>
      </c>
      <c r="B224" s="230">
        <f>'1 уровень'!D387</f>
        <v>0</v>
      </c>
      <c r="C224" s="230">
        <f>'1 уровень'!E387</f>
        <v>0</v>
      </c>
      <c r="D224" s="230">
        <f>'1 уровень'!F387</f>
        <v>0</v>
      </c>
      <c r="E224" s="231">
        <f>'1 уровень'!G387</f>
        <v>0</v>
      </c>
      <c r="F224" s="325">
        <f>'1 уровень'!H387</f>
        <v>109989.80351000001</v>
      </c>
      <c r="G224" s="325">
        <f>'1 уровень'!I387</f>
        <v>64160.7</v>
      </c>
      <c r="H224" s="325">
        <f>'1 уровень'!J387</f>
        <v>66416.900630000004</v>
      </c>
      <c r="I224" s="325">
        <f>'1 уровень'!K387</f>
        <v>2256.200629999998</v>
      </c>
      <c r="J224" s="325">
        <f>'1 уровень'!L387</f>
        <v>-164.07042000000001</v>
      </c>
      <c r="K224" s="325">
        <f>'1 уровень'!M387</f>
        <v>66252.83021</v>
      </c>
      <c r="L224" s="325">
        <f>'1 уровень'!N387</f>
        <v>103.51648381330006</v>
      </c>
    </row>
    <row r="225" spans="1:181" s="32" customFormat="1" ht="15" customHeight="1" x14ac:dyDescent="0.25">
      <c r="A225" s="258" t="s">
        <v>32</v>
      </c>
      <c r="B225" s="259"/>
      <c r="C225" s="259"/>
      <c r="D225" s="259"/>
      <c r="E225" s="260"/>
      <c r="F225" s="341"/>
      <c r="G225" s="341"/>
      <c r="H225" s="341"/>
      <c r="I225" s="341"/>
      <c r="J225" s="341"/>
      <c r="K225" s="341"/>
      <c r="L225" s="34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</row>
    <row r="226" spans="1:181" ht="30" x14ac:dyDescent="0.25">
      <c r="A226" s="117" t="s">
        <v>120</v>
      </c>
      <c r="B226" s="45">
        <f>'1 уровень'!D20</f>
        <v>1554</v>
      </c>
      <c r="C226" s="45">
        <f>'1 уровень'!E20</f>
        <v>907</v>
      </c>
      <c r="D226" s="45">
        <f>'1 уровень'!F20</f>
        <v>218</v>
      </c>
      <c r="E226" s="45">
        <f>'1 уровень'!G20</f>
        <v>24.035281146637267</v>
      </c>
      <c r="F226" s="326">
        <f>'1 уровень'!H20</f>
        <v>1517.88176</v>
      </c>
      <c r="G226" s="326">
        <f>'1 уровень'!I20</f>
        <v>885.43</v>
      </c>
      <c r="H226" s="323">
        <f>'1 уровень'!J20</f>
        <v>283.59691000000004</v>
      </c>
      <c r="I226" s="323">
        <f>'1 уровень'!K20</f>
        <v>-601.83308999999986</v>
      </c>
      <c r="J226" s="323">
        <f>'1 уровень'!L20</f>
        <v>-9.6107899999999997</v>
      </c>
      <c r="K226" s="323">
        <f>'1 уровень'!M20</f>
        <v>273.98612000000003</v>
      </c>
      <c r="L226" s="323">
        <f>'1 уровень'!N20</f>
        <v>32.029286335452838</v>
      </c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</row>
    <row r="227" spans="1:181" ht="30" x14ac:dyDescent="0.25">
      <c r="A227" s="122" t="s">
        <v>79</v>
      </c>
      <c r="B227" s="45">
        <f>'1 уровень'!D21</f>
        <v>1200</v>
      </c>
      <c r="C227" s="45">
        <f>'1 уровень'!E21</f>
        <v>700</v>
      </c>
      <c r="D227" s="45">
        <f>'1 уровень'!F21</f>
        <v>196</v>
      </c>
      <c r="E227" s="45">
        <f>'1 уровень'!G21</f>
        <v>28.000000000000004</v>
      </c>
      <c r="F227" s="326">
        <f>'1 уровень'!H21</f>
        <v>980</v>
      </c>
      <c r="G227" s="326">
        <f>'1 уровень'!I21</f>
        <v>571.66999999999996</v>
      </c>
      <c r="H227" s="323">
        <f>'1 уровень'!J21</f>
        <v>246.45885000000004</v>
      </c>
      <c r="I227" s="323">
        <f>'1 уровень'!K21</f>
        <v>-325.21114999999992</v>
      </c>
      <c r="J227" s="323">
        <f>'1 уровень'!L21</f>
        <v>-8.7725200000000001</v>
      </c>
      <c r="K227" s="323">
        <f>'1 уровень'!M21</f>
        <v>237.68633000000003</v>
      </c>
      <c r="L227" s="323">
        <f>'1 уровень'!N21</f>
        <v>43.112083894554559</v>
      </c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</row>
    <row r="228" spans="1:181" ht="30" x14ac:dyDescent="0.25">
      <c r="A228" s="122" t="s">
        <v>80</v>
      </c>
      <c r="B228" s="45">
        <f>'1 уровень'!D22</f>
        <v>354</v>
      </c>
      <c r="C228" s="45">
        <f>'1 уровень'!E22</f>
        <v>207</v>
      </c>
      <c r="D228" s="45">
        <f>'1 уровень'!F22</f>
        <v>22</v>
      </c>
      <c r="E228" s="45">
        <f>'1 уровень'!G22</f>
        <v>10.628019323671497</v>
      </c>
      <c r="F228" s="326">
        <f>'1 уровень'!H22</f>
        <v>537.88175999999999</v>
      </c>
      <c r="G228" s="326">
        <f>'1 уровень'!I22</f>
        <v>313.76</v>
      </c>
      <c r="H228" s="323">
        <f>'1 уровень'!J22</f>
        <v>37.138060000000003</v>
      </c>
      <c r="I228" s="323">
        <f>'1 уровень'!K22</f>
        <v>-276.62194</v>
      </c>
      <c r="J228" s="323">
        <f>'1 уровень'!L22</f>
        <v>-0.83826999999999996</v>
      </c>
      <c r="K228" s="323">
        <f>'1 уровень'!M22</f>
        <v>36.299790000000002</v>
      </c>
      <c r="L228" s="323">
        <f>'1 уровень'!N22</f>
        <v>11.836454614992352</v>
      </c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</row>
    <row r="229" spans="1:181" ht="30" x14ac:dyDescent="0.25">
      <c r="A229" s="191" t="s">
        <v>112</v>
      </c>
      <c r="B229" s="45">
        <f>'1 уровень'!D23</f>
        <v>350</v>
      </c>
      <c r="C229" s="45">
        <f>'1 уровень'!E23</f>
        <v>204</v>
      </c>
      <c r="D229" s="45">
        <f>'1 уровень'!F23</f>
        <v>0</v>
      </c>
      <c r="E229" s="45">
        <f>'1 уровень'!G23</f>
        <v>0</v>
      </c>
      <c r="F229" s="326">
        <f>'1 уровень'!H23</f>
        <v>209.24250000000001</v>
      </c>
      <c r="G229" s="326">
        <f>'1 уровень'!I23</f>
        <v>122.06</v>
      </c>
      <c r="H229" s="323">
        <f>'1 уровень'!J23</f>
        <v>0</v>
      </c>
      <c r="I229" s="323">
        <f>'1 уровень'!K23</f>
        <v>-122.06</v>
      </c>
      <c r="J229" s="323">
        <f>'1 уровень'!L23</f>
        <v>0</v>
      </c>
      <c r="K229" s="323">
        <f>'1 уровень'!M23</f>
        <v>0</v>
      </c>
      <c r="L229" s="323">
        <f>'1 уровень'!N23</f>
        <v>0</v>
      </c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</row>
    <row r="230" spans="1:181" ht="30" x14ac:dyDescent="0.25">
      <c r="A230" s="190" t="s">
        <v>108</v>
      </c>
      <c r="B230" s="45">
        <f>'1 уровень'!D24</f>
        <v>350</v>
      </c>
      <c r="C230" s="45">
        <f>'1 уровень'!E24</f>
        <v>204</v>
      </c>
      <c r="D230" s="45">
        <f>'1 уровень'!F24</f>
        <v>0</v>
      </c>
      <c r="E230" s="45">
        <f>'1 уровень'!G24</f>
        <v>0</v>
      </c>
      <c r="F230" s="326">
        <f>'1 уровень'!H24</f>
        <v>209.24250000000001</v>
      </c>
      <c r="G230" s="326">
        <f>'1 уровень'!I24</f>
        <v>122.06</v>
      </c>
      <c r="H230" s="323">
        <f>'1 уровень'!J24</f>
        <v>0</v>
      </c>
      <c r="I230" s="323">
        <f>'1 уровень'!K24</f>
        <v>-122.06</v>
      </c>
      <c r="J230" s="323">
        <f>'1 уровень'!L24</f>
        <v>0</v>
      </c>
      <c r="K230" s="323">
        <f>'1 уровень'!M24</f>
        <v>0</v>
      </c>
      <c r="L230" s="323">
        <f>'1 уровень'!N24</f>
        <v>0</v>
      </c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</row>
    <row r="231" spans="1:181" ht="30" x14ac:dyDescent="0.25">
      <c r="A231" s="190" t="s">
        <v>123</v>
      </c>
      <c r="B231" s="45">
        <f>'1 уровень'!D25</f>
        <v>100</v>
      </c>
      <c r="C231" s="45">
        <f>'1 уровень'!E25</f>
        <v>58</v>
      </c>
      <c r="D231" s="45">
        <f>'1 уровень'!F25</f>
        <v>0</v>
      </c>
      <c r="E231" s="45">
        <f>'1 уровень'!G25</f>
        <v>0</v>
      </c>
      <c r="F231" s="326">
        <f>'1 уровень'!H25</f>
        <v>81.102000000000004</v>
      </c>
      <c r="G231" s="326">
        <f>'1 уровень'!I25</f>
        <v>47.31</v>
      </c>
      <c r="H231" s="323">
        <f>'1 уровень'!J25</f>
        <v>0</v>
      </c>
      <c r="I231" s="323">
        <f>'1 уровень'!K25</f>
        <v>-47.31</v>
      </c>
      <c r="J231" s="323">
        <f>'1 уровень'!L25</f>
        <v>0</v>
      </c>
      <c r="K231" s="323">
        <f>'1 уровень'!M25</f>
        <v>0</v>
      </c>
      <c r="L231" s="323">
        <f>'1 уровень'!N25</f>
        <v>0</v>
      </c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</row>
    <row r="232" spans="1:181" s="32" customFormat="1" thickBot="1" x14ac:dyDescent="0.25">
      <c r="A232" s="261" t="s">
        <v>105</v>
      </c>
      <c r="B232" s="262">
        <f>'1 уровень'!D26</f>
        <v>0</v>
      </c>
      <c r="C232" s="262">
        <f>'1 уровень'!E26</f>
        <v>0</v>
      </c>
      <c r="D232" s="262">
        <f>'1 уровень'!F26</f>
        <v>0</v>
      </c>
      <c r="E232" s="263">
        <f>'1 уровень'!G26</f>
        <v>0</v>
      </c>
      <c r="F232" s="327">
        <f>'1 уровень'!H26</f>
        <v>1808.2262600000001</v>
      </c>
      <c r="G232" s="327">
        <f>'1 уровень'!I26</f>
        <v>1054.8</v>
      </c>
      <c r="H232" s="327">
        <f>'1 уровень'!J26</f>
        <v>283.59691000000004</v>
      </c>
      <c r="I232" s="327">
        <f>'1 уровень'!K26</f>
        <v>-771.20308999999975</v>
      </c>
      <c r="J232" s="327">
        <f>'1 уровень'!L26</f>
        <v>-9.6107899999999997</v>
      </c>
      <c r="K232" s="327">
        <f>'1 уровень'!M26</f>
        <v>273.98612000000003</v>
      </c>
      <c r="L232" s="327">
        <f>'1 уровень'!N26</f>
        <v>26.886320629503231</v>
      </c>
    </row>
    <row r="233" spans="1:181" s="32" customFormat="1" ht="27.75" customHeight="1" thickBot="1" x14ac:dyDescent="0.3">
      <c r="A233" s="284" t="s">
        <v>33</v>
      </c>
      <c r="B233" s="283"/>
      <c r="C233" s="283"/>
      <c r="D233" s="283"/>
      <c r="E233" s="283"/>
      <c r="F233" s="342">
        <f t="shared" ref="F233:K233" si="0">SUM(F18,F31,F43,F55,F67,F79,F91,F103,F115,F128,F140,F152,F164,F176,F188,F200,F212,F224,F232)</f>
        <v>1981515.4840360002</v>
      </c>
      <c r="G233" s="342">
        <f t="shared" si="0"/>
        <v>1155884.0299999998</v>
      </c>
      <c r="H233" s="342">
        <f t="shared" si="0"/>
        <v>1066333.9971100003</v>
      </c>
      <c r="I233" s="342">
        <f t="shared" si="0"/>
        <v>-89427.694620000009</v>
      </c>
      <c r="J233" s="342">
        <f t="shared" si="0"/>
        <v>-5210.3740519999992</v>
      </c>
      <c r="K233" s="342">
        <f t="shared" si="0"/>
        <v>1061123.6230579999</v>
      </c>
      <c r="L233" s="342">
        <f t="shared" ref="L233:L243" si="1">H233/G233*100</f>
        <v>92.252680150793381</v>
      </c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</row>
    <row r="234" spans="1:181" ht="30" x14ac:dyDescent="0.25">
      <c r="A234" s="185" t="s">
        <v>113</v>
      </c>
      <c r="B234" s="186">
        <f t="shared" ref="B234:D235" si="2">SUM(B226,B214,B202,B190,B178,B166,B154,B142,B130,B117,B105,B93,B81,B69,B57,B45,B33,B21,B8)</f>
        <v>351930.1</v>
      </c>
      <c r="C234" s="186">
        <f t="shared" si="2"/>
        <v>205299</v>
      </c>
      <c r="D234" s="186">
        <f t="shared" si="2"/>
        <v>174158</v>
      </c>
      <c r="E234" s="186">
        <f>D234/C234*100</f>
        <v>84.831392262017829</v>
      </c>
      <c r="F234" s="343">
        <f t="shared" ref="F234:K235" si="3">SUM(F226,F214,F202,F190,F178,F166,F154,F142,F130,F117,F105,F93,F81,F69,F57,F45,F33,F21,F8)</f>
        <v>577272.21566599992</v>
      </c>
      <c r="G234" s="343">
        <f t="shared" si="3"/>
        <v>336742.13</v>
      </c>
      <c r="H234" s="343">
        <f t="shared" si="3"/>
        <v>304816.00411999994</v>
      </c>
      <c r="I234" s="343">
        <f t="shared" ref="I234" si="4">SUM(I226,I214,I202,I190,I178,I166,I154,I142,I130,I117,I105,I93,I81,I69,I57,I45,I33,I21,I8)</f>
        <v>-31926.125880000011</v>
      </c>
      <c r="J234" s="343">
        <f t="shared" si="3"/>
        <v>-3285.7314900000001</v>
      </c>
      <c r="K234" s="343">
        <f t="shared" si="3"/>
        <v>301530.27263000002</v>
      </c>
      <c r="L234" s="344">
        <f>H234/G234*100</f>
        <v>90.519117438616874</v>
      </c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</row>
    <row r="235" spans="1:181" ht="30" x14ac:dyDescent="0.25">
      <c r="A235" s="17" t="s">
        <v>79</v>
      </c>
      <c r="B235" s="29">
        <f t="shared" si="2"/>
        <v>266784</v>
      </c>
      <c r="C235" s="29">
        <f t="shared" si="2"/>
        <v>155624</v>
      </c>
      <c r="D235" s="73">
        <f t="shared" si="2"/>
        <v>128264</v>
      </c>
      <c r="E235" s="73">
        <f t="shared" ref="E235:E244" si="5">D235/C235*100</f>
        <v>82.419164139207325</v>
      </c>
      <c r="F235" s="345">
        <f t="shared" si="3"/>
        <v>408713.96515</v>
      </c>
      <c r="G235" s="345">
        <f t="shared" si="3"/>
        <v>238416.49</v>
      </c>
      <c r="H235" s="346">
        <f t="shared" si="3"/>
        <v>203476.09920999999</v>
      </c>
      <c r="I235" s="346">
        <f t="shared" ref="I235" si="6">SUM(I227,I215,I203,I191,I179,I167,I155,I143,I131,I118,I106,I94,I82,I70,I58,I46,I34,I22,I9)</f>
        <v>-34940.390790000012</v>
      </c>
      <c r="J235" s="346">
        <f t="shared" si="3"/>
        <v>-2196.6115799999998</v>
      </c>
      <c r="K235" s="345">
        <f t="shared" si="3"/>
        <v>201279.48762999999</v>
      </c>
      <c r="L235" s="346">
        <f t="shared" si="1"/>
        <v>85.344809501222002</v>
      </c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</row>
    <row r="236" spans="1:181" ht="45" x14ac:dyDescent="0.25">
      <c r="A236" s="17" t="s">
        <v>130</v>
      </c>
      <c r="B236" s="29">
        <f>B119</f>
        <v>3500</v>
      </c>
      <c r="C236" s="29">
        <f>C119</f>
        <v>2042</v>
      </c>
      <c r="D236" s="29">
        <f>D119</f>
        <v>400</v>
      </c>
      <c r="E236" s="29">
        <f t="shared" si="5"/>
        <v>19.588638589618022</v>
      </c>
      <c r="F236" s="346">
        <f t="shared" ref="F236:K236" si="7">F119</f>
        <v>6219.5</v>
      </c>
      <c r="G236" s="346">
        <f t="shared" si="7"/>
        <v>3628.04</v>
      </c>
      <c r="H236" s="346">
        <f t="shared" si="7"/>
        <v>1136.03</v>
      </c>
      <c r="I236" s="345">
        <f t="shared" si="7"/>
        <v>-2492.0100000000002</v>
      </c>
      <c r="J236" s="345">
        <f t="shared" si="7"/>
        <v>0</v>
      </c>
      <c r="K236" s="345">
        <f t="shared" si="7"/>
        <v>1136.03</v>
      </c>
      <c r="L236" s="346">
        <f t="shared" si="1"/>
        <v>31.312499310922703</v>
      </c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</row>
    <row r="237" spans="1:181" ht="30" x14ac:dyDescent="0.25">
      <c r="A237" s="17" t="s">
        <v>80</v>
      </c>
      <c r="B237" s="29">
        <f>SUM(B228,B216,B204,B192,B180,B168,B156,B144,B132,B120,B107,B95,B83,B71,B59,B47,B35,B23,B10)</f>
        <v>75276.100000000006</v>
      </c>
      <c r="C237" s="29">
        <f>SUM(C228,C216,C204,C192,C180,C168,C156,C144,C132,C120,C107,C95,C83,C71,C59,C47,C35,C23,C10)</f>
        <v>43911</v>
      </c>
      <c r="D237" s="29">
        <f>SUM(D228,D216,D204,D192,D180,D168,D156,D144,D132,D120,D107,D95,D83,D71,D59,D47,D35,D23,D10)</f>
        <v>39821</v>
      </c>
      <c r="E237" s="29">
        <f t="shared" si="5"/>
        <v>90.6857051763795</v>
      </c>
      <c r="F237" s="346">
        <f t="shared" ref="F237:K237" si="8">SUM(F228,F216,F204,F192,F180,F168,F156,F144,F132,F120,F107,F95,F83,F71,F59,F47,F35,F23,F10)</f>
        <v>123744.69725599998</v>
      </c>
      <c r="G237" s="346">
        <f t="shared" si="8"/>
        <v>72184.400000000009</v>
      </c>
      <c r="H237" s="346">
        <f t="shared" si="8"/>
        <v>66055.784290000011</v>
      </c>
      <c r="I237" s="345">
        <f t="shared" si="8"/>
        <v>-6128.6157100000019</v>
      </c>
      <c r="J237" s="345">
        <f t="shared" si="8"/>
        <v>-572.13382000000001</v>
      </c>
      <c r="K237" s="345">
        <f t="shared" si="8"/>
        <v>65483.65047</v>
      </c>
      <c r="L237" s="346">
        <f t="shared" si="1"/>
        <v>91.509778137658557</v>
      </c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</row>
    <row r="238" spans="1:181" ht="30" x14ac:dyDescent="0.25">
      <c r="A238" s="17" t="s">
        <v>110</v>
      </c>
      <c r="B238" s="73">
        <f t="shared" ref="B238:D239" si="9">SUM(B217,B205,B193,B181,B169,B157,B145,B133,B121,B108,B96,B84,B72,B60,B48,B36,B24,B11)</f>
        <v>1899</v>
      </c>
      <c r="C238" s="73">
        <f t="shared" si="9"/>
        <v>1113</v>
      </c>
      <c r="D238" s="29">
        <f t="shared" si="9"/>
        <v>1745</v>
      </c>
      <c r="E238" s="29">
        <f t="shared" si="5"/>
        <v>156.78346810422281</v>
      </c>
      <c r="F238" s="346">
        <f t="shared" ref="F238:K239" si="10">SUM(F217,F205,F193,F181,F169,F157,F145,F133,F121,F108,F96,F84,F72,F60,F48,F36,F24,F11)</f>
        <v>11160.379439999999</v>
      </c>
      <c r="G238" s="346">
        <f t="shared" si="10"/>
        <v>6510.2200000000012</v>
      </c>
      <c r="H238" s="346">
        <f t="shared" si="10"/>
        <v>10186.500059999998</v>
      </c>
      <c r="I238" s="345">
        <f t="shared" ref="I238" si="11">SUM(I217,I205,I193,I181,I169,I157,I145,I133,I121,I108,I96,I84,I72,I60,I48,I36,I24,I11)</f>
        <v>3676.28006</v>
      </c>
      <c r="J238" s="345">
        <f t="shared" si="10"/>
        <v>-132.77278999999999</v>
      </c>
      <c r="K238" s="345">
        <f t="shared" si="10"/>
        <v>10053.727270000001</v>
      </c>
      <c r="L238" s="346">
        <f t="shared" si="1"/>
        <v>156.46936754825484</v>
      </c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</row>
    <row r="239" spans="1:181" ht="30" x14ac:dyDescent="0.25">
      <c r="A239" s="17" t="s">
        <v>111</v>
      </c>
      <c r="B239" s="73">
        <f t="shared" si="9"/>
        <v>4471</v>
      </c>
      <c r="C239" s="73">
        <f t="shared" si="9"/>
        <v>2609</v>
      </c>
      <c r="D239" s="29">
        <f t="shared" si="9"/>
        <v>3928</v>
      </c>
      <c r="E239" s="29">
        <f t="shared" si="5"/>
        <v>150.55576849367574</v>
      </c>
      <c r="F239" s="346">
        <f t="shared" si="10"/>
        <v>27433.673820000004</v>
      </c>
      <c r="G239" s="346">
        <f t="shared" si="10"/>
        <v>16002.98</v>
      </c>
      <c r="H239" s="346">
        <f t="shared" si="10"/>
        <v>23961.590559999997</v>
      </c>
      <c r="I239" s="345">
        <f t="shared" ref="I239" si="12">SUM(I218,I206,I194,I182,I170,I158,I146,I134,I122,I109,I97,I85,I73,I61,I49,I37,I25,I12)</f>
        <v>7958.6105600000001</v>
      </c>
      <c r="J239" s="345">
        <f t="shared" si="10"/>
        <v>-384.2133</v>
      </c>
      <c r="K239" s="345">
        <f t="shared" si="10"/>
        <v>23577.377260000001</v>
      </c>
      <c r="L239" s="346">
        <f t="shared" si="1"/>
        <v>149.73205340505328</v>
      </c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</row>
    <row r="240" spans="1:181" ht="30" x14ac:dyDescent="0.25">
      <c r="A240" s="229" t="s">
        <v>112</v>
      </c>
      <c r="B240" s="264">
        <f t="shared" ref="B240:D241" si="13">SUM(B229,B219,B207,B195,B183,B171,B159,B147,B135,B123,B110,B98,B86,B74,B62,B50,B38,B26,B13)</f>
        <v>501860</v>
      </c>
      <c r="C240" s="264">
        <f t="shared" si="13"/>
        <v>292760</v>
      </c>
      <c r="D240" s="264">
        <f t="shared" si="13"/>
        <v>227721</v>
      </c>
      <c r="E240" s="264">
        <f t="shared" si="5"/>
        <v>77.784191829484911</v>
      </c>
      <c r="F240" s="347">
        <f t="shared" ref="F240:K241" si="14">SUM(F229,F219,F207,F195,F183,F171,F159,F147,F135,F123,F110,F98,F86,F74,F62,F50,F38,F26,F13)</f>
        <v>836749.0727299999</v>
      </c>
      <c r="G240" s="347">
        <f t="shared" si="14"/>
        <v>488103.61</v>
      </c>
      <c r="H240" s="347">
        <f t="shared" si="14"/>
        <v>445983.17620999995</v>
      </c>
      <c r="I240" s="347">
        <f t="shared" ref="I240" si="15">SUM(I229,I219,I207,I195,I183,I171,I159,I147,I135,I123,I110,I98,I86,I74,I62,I50,I38,I26,I13)</f>
        <v>-41998.095519999988</v>
      </c>
      <c r="J240" s="347">
        <f t="shared" si="14"/>
        <v>-1203.4169900000002</v>
      </c>
      <c r="K240" s="347">
        <f t="shared" si="14"/>
        <v>444779.75922000001</v>
      </c>
      <c r="L240" s="347">
        <f t="shared" si="1"/>
        <v>91.37059572454298</v>
      </c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</row>
    <row r="241" spans="1:181" ht="30" x14ac:dyDescent="0.25">
      <c r="A241" s="17" t="s">
        <v>108</v>
      </c>
      <c r="B241" s="73">
        <f t="shared" si="13"/>
        <v>175805</v>
      </c>
      <c r="C241" s="73">
        <f t="shared" si="13"/>
        <v>102555</v>
      </c>
      <c r="D241" s="29">
        <f t="shared" si="13"/>
        <v>48350</v>
      </c>
      <c r="E241" s="29">
        <f t="shared" si="5"/>
        <v>47.145434157281457</v>
      </c>
      <c r="F241" s="346">
        <f t="shared" si="14"/>
        <v>157226.62565</v>
      </c>
      <c r="G241" s="346">
        <f t="shared" si="14"/>
        <v>91715.53</v>
      </c>
      <c r="H241" s="346">
        <f t="shared" si="14"/>
        <v>73609.248350000009</v>
      </c>
      <c r="I241" s="346">
        <f t="shared" ref="I241:J241" si="16">SUM(I230,I220,I208,I196,I184,I172,I160,I148,I136,I124,I111,I99,I87,I75,I63,I51,I39,I27,I14)</f>
        <v>-17983.943379999997</v>
      </c>
      <c r="J241" s="346">
        <f t="shared" si="16"/>
        <v>-425.17622</v>
      </c>
      <c r="K241" s="346">
        <f t="shared" si="14"/>
        <v>73184.07213</v>
      </c>
      <c r="L241" s="346">
        <f t="shared" si="1"/>
        <v>80.258216193048241</v>
      </c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</row>
    <row r="242" spans="1:181" ht="60" x14ac:dyDescent="0.25">
      <c r="A242" s="17" t="s">
        <v>81</v>
      </c>
      <c r="B242" s="73">
        <f t="shared" ref="B242:D243" si="17">SUM(B221,B209,B197,B185,B173,B161,B149,B137,B125,B112,B100,B88,B76,B64,B52,B40,B28,B15)</f>
        <v>239448</v>
      </c>
      <c r="C242" s="73">
        <f t="shared" si="17"/>
        <v>139681</v>
      </c>
      <c r="D242" s="29">
        <f t="shared" si="17"/>
        <v>130375</v>
      </c>
      <c r="E242" s="29">
        <f t="shared" si="5"/>
        <v>93.337676563025752</v>
      </c>
      <c r="F242" s="346">
        <f t="shared" ref="F242:K243" si="18">SUM(F221,F209,F197,F185,F173,F161,F149,F137,F125,F112,F100,F88,F76,F64,F52,F40,F28,F15)</f>
        <v>592289.64167000004</v>
      </c>
      <c r="G242" s="346">
        <f t="shared" si="18"/>
        <v>345502.3</v>
      </c>
      <c r="H242" s="346">
        <f t="shared" si="18"/>
        <v>323373.66383000003</v>
      </c>
      <c r="I242" s="345">
        <f t="shared" ref="I242" si="19">SUM(I221,I209,I197,I185,I173,I161,I149,I137,I125,I112,I100,I88,I76,I64,I52,I40,I28,I15)</f>
        <v>-22128.636169999991</v>
      </c>
      <c r="J242" s="345">
        <f t="shared" si="18"/>
        <v>-683.4905</v>
      </c>
      <c r="K242" s="346">
        <f t="shared" si="18"/>
        <v>322690.17333000002</v>
      </c>
      <c r="L242" s="346">
        <f t="shared" si="1"/>
        <v>93.595227536835509</v>
      </c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</row>
    <row r="243" spans="1:181" ht="45" x14ac:dyDescent="0.25">
      <c r="A243" s="17" t="s">
        <v>109</v>
      </c>
      <c r="B243" s="73">
        <f t="shared" si="17"/>
        <v>86607</v>
      </c>
      <c r="C243" s="73">
        <f t="shared" si="17"/>
        <v>50524</v>
      </c>
      <c r="D243" s="29">
        <f t="shared" si="17"/>
        <v>48996</v>
      </c>
      <c r="E243" s="29">
        <f t="shared" si="5"/>
        <v>96.975694719341305</v>
      </c>
      <c r="F243" s="346">
        <f t="shared" si="18"/>
        <v>87232.805410000001</v>
      </c>
      <c r="G243" s="346">
        <f t="shared" si="18"/>
        <v>50885.78</v>
      </c>
      <c r="H243" s="346">
        <f t="shared" si="18"/>
        <v>49000.264030000006</v>
      </c>
      <c r="I243" s="346">
        <f t="shared" ref="I243" si="20">SUM(I222,I210,I198,I186,I174,I162,I150,I138,I126,I113,I101,I89,I77,I65,I53,I41,I29,I16)</f>
        <v>-1885.5159700000022</v>
      </c>
      <c r="J243" s="346">
        <f t="shared" si="18"/>
        <v>-94.75027</v>
      </c>
      <c r="K243" s="346">
        <f t="shared" si="18"/>
        <v>48905.513760000002</v>
      </c>
      <c r="L243" s="346">
        <f t="shared" si="1"/>
        <v>96.29461124502761</v>
      </c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</row>
    <row r="244" spans="1:181" ht="30.75" thickBot="1" x14ac:dyDescent="0.3">
      <c r="A244" s="277" t="s">
        <v>123</v>
      </c>
      <c r="B244" s="266">
        <f>SUM(B231,B223,B211,B199,B187,B175,B163,B151,B127,B114,B102,B90,B78,B66,B54,B42,B30,B17,B139)</f>
        <v>645022</v>
      </c>
      <c r="C244" s="266">
        <f>SUM(C231,C223,C211,C199,C187,C175,C163,C151,C127,C114,C102,C90,C78,C66,C54,C42,C30,C17,C139)</f>
        <v>376265</v>
      </c>
      <c r="D244" s="267">
        <f>SUM(D231,D223,D211,D199,D187,D175,D163,D151,D127,D114,D102,D90,D78,D66,D54,D42,D30,D17,D139)</f>
        <v>358888</v>
      </c>
      <c r="E244" s="266">
        <f t="shared" si="5"/>
        <v>95.381712356982447</v>
      </c>
      <c r="F244" s="348">
        <f t="shared" ref="F244:K244" si="21">SUM(F231,F223,F211,F199,F187,F175,F163,F151,F127,F114,F102,F90,F78,F66,F54,F42,F30,F17,F139)</f>
        <v>567494.19563999993</v>
      </c>
      <c r="G244" s="348">
        <f t="shared" si="21"/>
        <v>331038.28999999998</v>
      </c>
      <c r="H244" s="348">
        <f t="shared" si="21"/>
        <v>315534.81677999994</v>
      </c>
      <c r="I244" s="348">
        <f t="shared" si="21"/>
        <v>-15503.473220000003</v>
      </c>
      <c r="J244" s="348">
        <f t="shared" si="21"/>
        <v>-721.22557200000006</v>
      </c>
      <c r="K244" s="348">
        <f t="shared" si="21"/>
        <v>314813.59120799997</v>
      </c>
      <c r="L244" s="348">
        <f>H244/G244*100</f>
        <v>95.316712994137305</v>
      </c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</row>
    <row r="245" spans="1:181" x14ac:dyDescent="0.25">
      <c r="B245" s="312"/>
      <c r="C245" s="312"/>
      <c r="L245" s="311"/>
    </row>
    <row r="246" spans="1:181" x14ac:dyDescent="0.25">
      <c r="A246" s="31" t="s">
        <v>127</v>
      </c>
    </row>
  </sheetData>
  <autoFilter ref="A6:FY244"/>
  <mergeCells count="4">
    <mergeCell ref="B4:E4"/>
    <mergeCell ref="F4:L4"/>
    <mergeCell ref="A1:L1"/>
    <mergeCell ref="A2:L2"/>
  </mergeCells>
  <phoneticPr fontId="0" type="noConversion"/>
  <pageMargins left="0.39370078740157483" right="0.23622047244094491" top="0" bottom="0" header="0.19685039370078741" footer="0.19685039370078741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Охотск </vt:lpstr>
      <vt:lpstr>Аян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2019-08-30T00:06:41Z</cp:lastPrinted>
  <dcterms:created xsi:type="dcterms:W3CDTF">2018-07-26T00:19:35Z</dcterms:created>
  <dcterms:modified xsi:type="dcterms:W3CDTF">2019-08-30T00:09:10Z</dcterms:modified>
</cp:coreProperties>
</file>